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xl/drawings/vmlDrawing1.vml" ContentType="application/vnd.openxmlformats-officedocument.vmlDrawi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ules" sheetId="1" state="visible" r:id="rId3"/>
    <sheet name="Trade Log" sheetId="2" state="visible" r:id="rId4"/>
    <sheet name="Summary" sheetId="3" state="visible" r:id="rId5"/>
  </sheets>
  <definedNames>
    <definedName function="false" hidden="false" name="CommSPX" vbProcedure="false">Rules!$B$9</definedName>
    <definedName function="false" hidden="false" name="CommSPY" vbProcedure="false">Rules!$B$8</definedName>
    <definedName function="false" hidden="false" name="Gate" vbProcedure="false">Rules!$B$11</definedName>
    <definedName function="false" hidden="false" name="Legs" vbProcedure="false">Rules!$B$10</definedName>
    <definedName function="false" hidden="false" name="Mult" vbProcedure="false">Rules!$B$7</definedName>
    <definedName function="false" hidden="false" name="TargetPct" vbProcedure="false">Rules!$B$6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2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A1" authorId="0">
      <text>
        <r>
          <rPr>
            <sz val="10"/>
            <rFont val="Arial"/>
            <family val="2"/>
          </rPr>
          <t xml:space="preserve">Blue cells = you type. Black = formulas. One row per bucket per day (4 rows/day). Gross P&amp;L = (credit − exit) or (exit − debit) × multiplier × contracts. Commissions = 8 legs × contracts × rate from Rules.</t>
        </r>
      </text>
    </comment>
  </commentList>
</comments>
</file>

<file path=xl/sharedStrings.xml><?xml version="1.0" encoding="utf-8"?>
<sst xmlns="http://schemas.openxmlformats.org/spreadsheetml/2006/main" count="99" uniqueCount="99">
  <si>
    <t xml:space="preserve">AGAIG 0DTE Iron Fly (csricksdds) — Forward Paper Test</t>
  </si>
  <si>
    <t xml:space="preserve">Start date</t>
  </si>
  <si>
    <t xml:space="preserve">Indicator</t>
  </si>
  <si>
    <t xml:space="preserve">AGAIG_0DTE_IRONFLY_FORPROFIT (usethinkscript, csricksdds) — patched copy: wings symmetric around body strike</t>
  </si>
  <si>
    <t xml:space="preserve">PARAMETERS (blue = edit here; formulas on Trade Log and Summary read these)</t>
  </si>
  <si>
    <t xml:space="preserve">Profit target (% of credit for Sell / % gain on debit for Buy)</t>
  </si>
  <si>
    <t xml:space="preserve">Contract multiplier (SPY and SPX both)</t>
  </si>
  <si>
    <t xml:space="preserve">Commission per contract per leg — SPY</t>
  </si>
  <si>
    <t xml:space="preserve">Commission per contract per leg — SPX (incl. index/exchange fees)</t>
  </si>
  <si>
    <t xml:space="preserve">Legs per fly (4 open + 4 close)</t>
  </si>
  <si>
    <t xml:space="preserve">Gate: min closed trades per bucket before judging edge</t>
  </si>
  <si>
    <t xml:space="preserve">PROTOCOL (frozen — change only by writing a dated rule below)</t>
  </si>
  <si>
    <t xml:space="preserve">1</t>
  </si>
  <si>
    <t xml:space="preserve">Entry: 11:30 ET 5m bar (indicator fires on the 11:30 bar; entryPrice = that bar's close). Log all four buckets every trading day: SPY Sell, SPY Buy, SPX Sell, SPX Buy.</t>
  </si>
  <si>
    <t xml:space="preserve">2</t>
  </si>
  <si>
    <t xml:space="preserve">Expiration: NEXT trading day (1DTE) per author's note. Wings still sized by the indicator's same-day math; trade is still exited today.</t>
  </si>
  <si>
    <t xml:space="preserve">3</t>
  </si>
  <si>
    <t xml:space="preserve">IV: at 11:30 read the 1DTE chain IV and enter it in manualIV. Log both blended IV (indicator label) and the chain IV so the gap can be measured.</t>
  </si>
  <si>
    <t xml:space="preserve">4</t>
  </si>
  <si>
    <t xml:space="preserve">Strikes: body = ATM strike; wings = body ± half-width from the indicator (patched symmetric version). SPX strikeIncrement = 5, SPY = 1.</t>
  </si>
  <si>
    <t xml:space="preserve">5</t>
  </si>
  <si>
    <t xml:space="preserve">Fill: paper-fill at mid of the 4-leg fly at entry. Log actual credit (Sell) or debit (Buy) per share.</t>
  </si>
  <si>
    <t xml:space="preserve">6</t>
  </si>
  <si>
    <t xml:space="preserve">GTC: Sell = buy-to-close at credit × (1 − target). Buy = sell-to-close at debit × (1 + target). Placed immediately after fill.</t>
  </si>
  <si>
    <t xml:space="preserve">7</t>
  </si>
  <si>
    <t xml:space="preserve">Exit: if GTC not filled by 3:55 ET, close at market (paper: use 3:55 mid). No holds into the 1DTE expiry. Exit type must be GTC, 3:55 MKT, or MANUAL (with reason).</t>
  </si>
  <si>
    <t xml:space="preserve">8</t>
  </si>
  <si>
    <t xml:space="preserve">Sizing: 1 contract per bucket for the whole test. No sizing up until a bucket passes its gate.</t>
  </si>
  <si>
    <t xml:space="preserve">9</t>
  </si>
  <si>
    <t xml:space="preserve">Judge each bucket on NET P&amp;L after commissions, per trade, against your prior floor (~$36/trade was rejected for AGAIG). Report by bucket, never pooled.</t>
  </si>
  <si>
    <t xml:space="preserve">10</t>
  </si>
  <si>
    <t xml:space="preserve">No trade / skip days (FOMC, CPI, holidays, missed 11:30) get a row with Exit Type = SKIP and a note, so day count and trade count reconcile.</t>
  </si>
  <si>
    <t xml:space="preserve">KNOWN CAVEATS</t>
  </si>
  <si>
    <t xml:space="preserve">a</t>
  </si>
  <si>
    <t xml:space="preserve">impVolatility() on the chart is blended IV, not 1DTE IV — wing math is only as good as the manualIV you enter.</t>
  </si>
  <si>
    <t xml:space="preserve">b</t>
  </si>
  <si>
    <t xml:space="preserve">POT is touch probability (2·N(−x), zero drift, constant vol), not probability of profit.</t>
  </si>
  <si>
    <t xml:space="preserve">c</t>
  </si>
  <si>
    <t xml:space="preserve">Write-up says 35% target; code default is 50%. This test uses the cell above; change it only between periods.</t>
  </si>
  <si>
    <t xml:space="preserve">d</t>
  </si>
  <si>
    <t xml:space="preserve">SPY 0/1DTE flys carry assignment risk if held through a breached wing; the 3:55 exit is what protects you. SPX is cash-settled.</t>
  </si>
  <si>
    <t xml:space="preserve">Date</t>
  </si>
  <si>
    <t xml:space="preserve">Underlying</t>
  </si>
  <si>
    <t xml:space="preserve">Side</t>
  </si>
  <si>
    <t xml:space="preserve">Expiration</t>
  </si>
  <si>
    <t xml:space="preserve">Entry Time</t>
  </si>
  <si>
    <t xml:space="preserve">Underlying @ Entry</t>
  </si>
  <si>
    <t xml:space="preserve">Blended IV (label)</t>
  </si>
  <si>
    <t xml:space="preserve">1DTE Chain IV (manualIV)</t>
  </si>
  <si>
    <t xml:space="preserve">Body Strike</t>
  </si>
  <si>
    <t xml:space="preserve">Lower Wing</t>
  </si>
  <si>
    <t xml:space="preserve">Upper Wing</t>
  </si>
  <si>
    <t xml:space="preserve">Half-Width</t>
  </si>
  <si>
    <t xml:space="preserve">Est POT (label)</t>
  </si>
  <si>
    <t xml:space="preserve">Fill / share (credit or debit)</t>
  </si>
  <si>
    <t xml:space="preserve">Contracts</t>
  </si>
  <si>
    <t xml:space="preserve">GTC Target / share</t>
  </si>
  <si>
    <t xml:space="preserve">Max Risk / share</t>
  </si>
  <si>
    <t xml:space="preserve">Max Profit / share</t>
  </si>
  <si>
    <t xml:space="preserve">Exit Time</t>
  </si>
  <si>
    <t xml:space="preserve">Exit Price / share</t>
  </si>
  <si>
    <t xml:space="preserve">Exit Type</t>
  </si>
  <si>
    <t xml:space="preserve">Underlying @ Exit</t>
  </si>
  <si>
    <t xml:space="preserve">Wing Touched?</t>
  </si>
  <si>
    <t xml:space="preserve">Gross P&amp;L $</t>
  </si>
  <si>
    <t xml:space="preserve">Commissions $</t>
  </si>
  <si>
    <t xml:space="preserve">Net P&amp;L $</t>
  </si>
  <si>
    <t xml:space="preserve">Net / Max Risk</t>
  </si>
  <si>
    <t xml:space="preserve">Notes / rule violation</t>
  </si>
  <si>
    <t xml:space="preserve">SPY</t>
  </si>
  <si>
    <t xml:space="preserve">Sell</t>
  </si>
  <si>
    <t xml:space="preserve">11:30</t>
  </si>
  <si>
    <t xml:space="preserve">14:40</t>
  </si>
  <si>
    <t xml:space="preserve">GTC</t>
  </si>
  <si>
    <t xml:space="preserve">N</t>
  </si>
  <si>
    <t xml:space="preserve">EXAMPLE ROW — delete before use. Wings shown are symmetric ±5 for illustration.</t>
  </si>
  <si>
    <t xml:space="preserve">Summary by bucket — NET of commissions. Reads Trade Log; SKIP rows excluded.</t>
  </si>
  <si>
    <t xml:space="preserve">Metric</t>
  </si>
  <si>
    <t xml:space="preserve">SPY Sell</t>
  </si>
  <si>
    <t xml:space="preserve">SPY Buy</t>
  </si>
  <si>
    <t xml:space="preserve">SPX Sell</t>
  </si>
  <si>
    <t xml:space="preserve">SPX Buy</t>
  </si>
  <si>
    <t xml:space="preserve">ALL</t>
  </si>
  <si>
    <t xml:space="preserve">Closed trades</t>
  </si>
  <si>
    <t xml:space="preserve">Wins</t>
  </si>
  <si>
    <t xml:space="preserve">Losses</t>
  </si>
  <si>
    <t xml:space="preserve">Win rate</t>
  </si>
  <si>
    <t xml:space="preserve">Gross P&amp;L</t>
  </si>
  <si>
    <t xml:space="preserve">Commissions</t>
  </si>
  <si>
    <t xml:space="preserve">Net P&amp;L</t>
  </si>
  <si>
    <t xml:space="preserve">Avg net / trade</t>
  </si>
  <si>
    <t xml:space="preserve">Avg win (net)</t>
  </si>
  <si>
    <t xml:space="preserve">Avg loss (net)</t>
  </si>
  <si>
    <t xml:space="preserve">Profit factor (net)</t>
  </si>
  <si>
    <t xml:space="preserve">Largest loss (net)</t>
  </si>
  <si>
    <t xml:space="preserve">Wing touched %</t>
  </si>
  <si>
    <t xml:space="preserve">GTC fill %</t>
  </si>
  <si>
    <t xml:space="preserve">Gate met? (≥ gate trades)</t>
  </si>
  <si>
    <t xml:space="preserve">Read the four bucket columns independently. The ALL column is for reconciliation only — the Sell and Buy sides are opposite bets and pooling them hides which one has edge.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</si>
</sst>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mm/dd/yyyy"/>
    <numFmt numFmtId="166" formatCode="0%"/>
    <numFmt numFmtId="167" formatCode="\$0.00"/>
    <numFmt numFmtId="168" formatCode="0.00"/>
    <numFmt numFmtId="169" formatCode="0.0%"/>
    <numFmt numFmtId="170" formatCode="\$#,##0.00;&quot;($&quot;#,##0.00\);\-"/>
    <numFmt numFmtId="171" formatCode="0"/>
    <numFmt numFmtId="172" formatCode="0.00\x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sz val="11"/>
      <name val="Arial"/>
      <family val="0"/>
      <charset val="1"/>
    </font>
    <font>
      <b val="true"/>
      <sz val="11"/>
      <name val="Arial"/>
      <family val="0"/>
      <charset val="1"/>
    </font>
    <font>
      <sz val="11"/>
      <color rgb="FF0000FF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0"/>
      <name val="Arial"/>
      <family val="2"/>
    </font>
    <font>
      <b val="true"/>
      <sz val="12"/>
      <name val="Arial"/>
      <family val="0"/>
      <charset val="1"/>
    </font>
    <font>
      <i val="true"/>
      <sz val="11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1F3864"/>
        <bgColor rgb="FF333333"/>
      </patternFill>
    </fill>
    <fill>
      <patternFill patternType="solid">
        <fgColor rgb="FFF2F2F2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7" fillId="2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7" fillId="2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7" fontId="7" fillId="2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7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5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5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5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5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1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2"/>
    <col collapsed="false" customWidth="true" hidden="false" outlineLevel="0" max="2" min="2" style="0" width="110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  <c r="B2" s="3" t="n">
        <v>46279</v>
      </c>
    </row>
    <row r="3" customFormat="false" ht="26.85" hidden="false" customHeight="false" outlineLevel="0" collapsed="false">
      <c r="A3" s="2" t="s">
        <v>2</v>
      </c>
      <c r="B3" s="4" t="s">
        <v>3</v>
      </c>
    </row>
    <row r="4" customFormat="false" ht="15" hidden="false" customHeight="false" outlineLevel="0" collapsed="false">
      <c r="A4" s="2"/>
    </row>
    <row r="5" customFormat="false" ht="15" hidden="false" customHeight="false" outlineLevel="0" collapsed="false">
      <c r="A5" s="5" t="s">
        <v>4</v>
      </c>
    </row>
    <row r="6" customFormat="false" ht="15" hidden="false" customHeight="false" outlineLevel="0" collapsed="false">
      <c r="A6" s="2" t="s">
        <v>5</v>
      </c>
      <c r="B6" s="6" t="n">
        <v>0.5</v>
      </c>
    </row>
    <row r="7" customFormat="false" ht="15" hidden="false" customHeight="false" outlineLevel="0" collapsed="false">
      <c r="A7" s="2" t="s">
        <v>6</v>
      </c>
      <c r="B7" s="7" t="n">
        <v>100</v>
      </c>
    </row>
    <row r="8" customFormat="false" ht="15" hidden="false" customHeight="false" outlineLevel="0" collapsed="false">
      <c r="A8" s="2" t="s">
        <v>7</v>
      </c>
      <c r="B8" s="8" t="n">
        <v>0.65</v>
      </c>
    </row>
    <row r="9" customFormat="false" ht="15" hidden="false" customHeight="false" outlineLevel="0" collapsed="false">
      <c r="A9" s="2" t="s">
        <v>8</v>
      </c>
      <c r="B9" s="8" t="n">
        <v>0.65</v>
      </c>
    </row>
    <row r="10" customFormat="false" ht="15" hidden="false" customHeight="false" outlineLevel="0" collapsed="false">
      <c r="A10" s="2" t="s">
        <v>9</v>
      </c>
      <c r="B10" s="7" t="n">
        <v>8</v>
      </c>
    </row>
    <row r="11" customFormat="false" ht="15" hidden="false" customHeight="false" outlineLevel="0" collapsed="false">
      <c r="A11" s="2" t="s">
        <v>10</v>
      </c>
      <c r="B11" s="7" t="n">
        <v>20</v>
      </c>
    </row>
    <row r="12" customFormat="false" ht="15" hidden="false" customHeight="false" outlineLevel="0" collapsed="false">
      <c r="A12" s="2"/>
    </row>
    <row r="13" customFormat="false" ht="15" hidden="false" customHeight="false" outlineLevel="0" collapsed="false">
      <c r="A13" s="5" t="s">
        <v>11</v>
      </c>
    </row>
    <row r="14" customFormat="false" ht="26.85" hidden="false" customHeight="false" outlineLevel="0" collapsed="false">
      <c r="A14" s="2" t="s">
        <v>12</v>
      </c>
      <c r="B14" s="4" t="s">
        <v>13</v>
      </c>
    </row>
    <row r="15" customFormat="false" ht="26.85" hidden="false" customHeight="false" outlineLevel="0" collapsed="false">
      <c r="A15" s="2" t="s">
        <v>14</v>
      </c>
      <c r="B15" s="4" t="s">
        <v>15</v>
      </c>
    </row>
    <row r="16" customFormat="false" ht="26.85" hidden="false" customHeight="false" outlineLevel="0" collapsed="false">
      <c r="A16" s="2" t="s">
        <v>16</v>
      </c>
      <c r="B16" s="4" t="s">
        <v>17</v>
      </c>
    </row>
    <row r="17" customFormat="false" ht="26.85" hidden="false" customHeight="false" outlineLevel="0" collapsed="false">
      <c r="A17" s="2" t="s">
        <v>18</v>
      </c>
      <c r="B17" s="4" t="s">
        <v>19</v>
      </c>
    </row>
    <row r="18" customFormat="false" ht="15" hidden="false" customHeight="false" outlineLevel="0" collapsed="false">
      <c r="A18" s="2" t="s">
        <v>20</v>
      </c>
      <c r="B18" s="4" t="s">
        <v>21</v>
      </c>
    </row>
    <row r="19" customFormat="false" ht="15" hidden="false" customHeight="false" outlineLevel="0" collapsed="false">
      <c r="A19" s="2" t="s">
        <v>22</v>
      </c>
      <c r="B19" s="4" t="s">
        <v>23</v>
      </c>
    </row>
    <row r="20" customFormat="false" ht="26.85" hidden="false" customHeight="false" outlineLevel="0" collapsed="false">
      <c r="A20" s="2" t="s">
        <v>24</v>
      </c>
      <c r="B20" s="4" t="s">
        <v>25</v>
      </c>
    </row>
    <row r="21" customFormat="false" ht="15" hidden="false" customHeight="false" outlineLevel="0" collapsed="false">
      <c r="A21" s="2" t="s">
        <v>26</v>
      </c>
      <c r="B21" s="4" t="s">
        <v>27</v>
      </c>
    </row>
    <row r="22" customFormat="false" ht="26.85" hidden="false" customHeight="false" outlineLevel="0" collapsed="false">
      <c r="A22" s="2" t="s">
        <v>28</v>
      </c>
      <c r="B22" s="4" t="s">
        <v>29</v>
      </c>
    </row>
    <row r="23" customFormat="false" ht="26.85" hidden="false" customHeight="false" outlineLevel="0" collapsed="false">
      <c r="A23" s="2" t="s">
        <v>30</v>
      </c>
      <c r="B23" s="4" t="s">
        <v>31</v>
      </c>
    </row>
    <row r="24" customFormat="false" ht="15" hidden="false" customHeight="false" outlineLevel="0" collapsed="false">
      <c r="A24" s="2"/>
    </row>
    <row r="25" customFormat="false" ht="15" hidden="false" customHeight="false" outlineLevel="0" collapsed="false">
      <c r="A25" s="5" t="s">
        <v>32</v>
      </c>
    </row>
    <row r="26" customFormat="false" ht="15" hidden="false" customHeight="false" outlineLevel="0" collapsed="false">
      <c r="A26" s="2" t="s">
        <v>33</v>
      </c>
      <c r="B26" s="4" t="s">
        <v>34</v>
      </c>
    </row>
    <row r="27" customFormat="false" ht="15" hidden="false" customHeight="false" outlineLevel="0" collapsed="false">
      <c r="A27" s="2" t="s">
        <v>35</v>
      </c>
      <c r="B27" s="4" t="s">
        <v>36</v>
      </c>
    </row>
    <row r="28" customFormat="false" ht="15" hidden="false" customHeight="false" outlineLevel="0" collapsed="false">
      <c r="A28" s="2" t="s">
        <v>37</v>
      </c>
      <c r="B28" s="4" t="s">
        <v>38</v>
      </c>
    </row>
    <row r="29" customFormat="false" ht="26.85" hidden="false" customHeight="false" outlineLevel="0" collapsed="false">
      <c r="A29" s="2" t="s">
        <v>39</v>
      </c>
      <c r="B29" s="4" t="s">
        <v>40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B40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1" topLeftCell="D2" activePane="bottomRight" state="frozen"/>
      <selection pane="topLeft" activeCell="A1" activeCellId="0" sqref="A1"/>
      <selection pane="topRight" activeCell="D1" activeCellId="0" sqref="D1"/>
      <selection pane="bottomLeft" activeCell="A2" activeCellId="0" sqref="A2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0"/>
    <col collapsed="false" customWidth="true" hidden="false" outlineLevel="0" max="3" min="3" style="0" width="7"/>
    <col collapsed="false" customWidth="true" hidden="false" outlineLevel="0" max="4" min="4" style="0" width="11"/>
    <col collapsed="false" customWidth="true" hidden="false" outlineLevel="0" max="5" min="5" style="0" width="9"/>
    <col collapsed="false" customWidth="true" hidden="false" outlineLevel="0" max="6" min="6" style="0" width="11"/>
    <col collapsed="false" customWidth="true" hidden="false" outlineLevel="0" max="7" min="7" style="0" width="10"/>
    <col collapsed="false" customWidth="true" hidden="false" outlineLevel="0" max="8" min="8" style="0" width="12"/>
    <col collapsed="false" customWidth="true" hidden="false" outlineLevel="0" max="11" min="9" style="0" width="9"/>
    <col collapsed="false" customWidth="true" hidden="false" outlineLevel="0" max="12" min="12" style="0" width="8"/>
    <col collapsed="false" customWidth="true" hidden="false" outlineLevel="0" max="13" min="13" style="0" width="9"/>
    <col collapsed="false" customWidth="true" hidden="false" outlineLevel="0" max="14" min="14" style="0" width="12"/>
    <col collapsed="false" customWidth="true" hidden="false" outlineLevel="0" max="15" min="15" style="0" width="8"/>
    <col collapsed="false" customWidth="true" hidden="false" outlineLevel="0" max="16" min="16" style="0" width="11"/>
    <col collapsed="false" customWidth="true" hidden="false" outlineLevel="0" max="18" min="17" style="0" width="10"/>
    <col collapsed="false" customWidth="true" hidden="false" outlineLevel="0" max="19" min="19" style="0" width="9"/>
    <col collapsed="false" customWidth="true" hidden="false" outlineLevel="0" max="20" min="20" style="0" width="11"/>
    <col collapsed="false" customWidth="true" hidden="false" outlineLevel="0" max="21" min="21" style="0" width="10"/>
    <col collapsed="false" customWidth="true" hidden="false" outlineLevel="0" max="22" min="22" style="0" width="11"/>
    <col collapsed="false" customWidth="true" hidden="false" outlineLevel="0" max="23" min="23" style="0" width="9"/>
    <col collapsed="false" customWidth="true" hidden="false" outlineLevel="0" max="26" min="24" style="0" width="11"/>
    <col collapsed="false" customWidth="true" hidden="false" outlineLevel="0" max="27" min="27" style="0" width="10"/>
    <col collapsed="false" customWidth="true" hidden="false" outlineLevel="0" max="28" min="28" style="0" width="50"/>
  </cols>
  <sheetData>
    <row r="1" customFormat="false" ht="45" hidden="false" customHeight="true" outlineLevel="0" collapsed="false">
      <c r="A1" s="9" t="s">
        <v>41</v>
      </c>
      <c r="B1" s="9" t="s">
        <v>42</v>
      </c>
      <c r="C1" s="9" t="s">
        <v>43</v>
      </c>
      <c r="D1" s="9" t="s">
        <v>44</v>
      </c>
      <c r="E1" s="9" t="s">
        <v>45</v>
      </c>
      <c r="F1" s="9" t="s">
        <v>46</v>
      </c>
      <c r="G1" s="9" t="s">
        <v>47</v>
      </c>
      <c r="H1" s="9" t="s">
        <v>48</v>
      </c>
      <c r="I1" s="9" t="s">
        <v>49</v>
      </c>
      <c r="J1" s="9" t="s">
        <v>50</v>
      </c>
      <c r="K1" s="9" t="s">
        <v>51</v>
      </c>
      <c r="L1" s="9" t="s">
        <v>52</v>
      </c>
      <c r="M1" s="9" t="s">
        <v>53</v>
      </c>
      <c r="N1" s="9" t="s">
        <v>54</v>
      </c>
      <c r="O1" s="9" t="s">
        <v>55</v>
      </c>
      <c r="P1" s="9" t="s">
        <v>56</v>
      </c>
      <c r="Q1" s="9" t="s">
        <v>57</v>
      </c>
      <c r="R1" s="9" t="s">
        <v>58</v>
      </c>
      <c r="S1" s="9" t="s">
        <v>59</v>
      </c>
      <c r="T1" s="9" t="s">
        <v>60</v>
      </c>
      <c r="U1" s="9" t="s">
        <v>61</v>
      </c>
      <c r="V1" s="9" t="s">
        <v>62</v>
      </c>
      <c r="W1" s="9" t="s">
        <v>63</v>
      </c>
      <c r="X1" s="9" t="s">
        <v>64</v>
      </c>
      <c r="Y1" s="9" t="s">
        <v>65</v>
      </c>
      <c r="Z1" s="9" t="s">
        <v>66</v>
      </c>
      <c r="AA1" s="9" t="s">
        <v>67</v>
      </c>
      <c r="AB1" s="9" t="s">
        <v>68</v>
      </c>
    </row>
    <row r="2" customFormat="false" ht="15" hidden="false" customHeight="false" outlineLevel="0" collapsed="false">
      <c r="A2" s="10" t="n">
        <v>46276</v>
      </c>
      <c r="B2" s="11" t="s">
        <v>69</v>
      </c>
      <c r="C2" s="11" t="s">
        <v>70</v>
      </c>
      <c r="D2" s="10" t="n">
        <v>46279</v>
      </c>
      <c r="E2" s="11" t="s">
        <v>71</v>
      </c>
      <c r="F2" s="12" t="n">
        <v>747.78</v>
      </c>
      <c r="G2" s="13" t="n">
        <v>0.1711</v>
      </c>
      <c r="H2" s="13" t="n">
        <v>0.155</v>
      </c>
      <c r="I2" s="12" t="n">
        <v>748</v>
      </c>
      <c r="J2" s="12" t="n">
        <v>743</v>
      </c>
      <c r="K2" s="12" t="n">
        <v>753</v>
      </c>
      <c r="L2" s="14" t="n">
        <f aca="false">IF(I2="","",MIN(I2-J2,K2-I2))</f>
        <v>5</v>
      </c>
      <c r="M2" s="13" t="n">
        <v>0.22</v>
      </c>
      <c r="N2" s="15" t="n">
        <v>2.1</v>
      </c>
      <c r="O2" s="11" t="n">
        <v>1</v>
      </c>
      <c r="P2" s="16" t="n">
        <f aca="false">IF(N2="","",IF(C2="Sell",N2*(1-TargetPct),N2*(1+TargetPct)))</f>
        <v>1.05</v>
      </c>
      <c r="Q2" s="16" t="n">
        <f aca="false">IF(N2="","",IF(C2="Sell",L2-N2,N2))</f>
        <v>2.9</v>
      </c>
      <c r="R2" s="16" t="n">
        <f aca="false">IF(N2="","",IF(C2="Sell",N2,L2-N2))</f>
        <v>2.1</v>
      </c>
      <c r="S2" s="11" t="s">
        <v>72</v>
      </c>
      <c r="T2" s="15" t="n">
        <v>1.05</v>
      </c>
      <c r="U2" s="11" t="s">
        <v>73</v>
      </c>
      <c r="V2" s="12" t="n">
        <v>749.4</v>
      </c>
      <c r="W2" s="11" t="s">
        <v>74</v>
      </c>
      <c r="X2" s="17" t="n">
        <f aca="false">IF(OR(T2="",U2="SKIP"),"",IF(C2="Sell",(N2-T2),(T2-N2))*Mult*O2)</f>
        <v>105</v>
      </c>
      <c r="Y2" s="17" t="n">
        <f aca="false">IF(X2="","",Legs*O2*IF(B2="SPX",CommSPX,CommSPY))</f>
        <v>5.2</v>
      </c>
      <c r="Z2" s="17" t="n">
        <f aca="false">IF(X2="","",X2-Y2)</f>
        <v>99.8</v>
      </c>
      <c r="AA2" s="18" t="n">
        <f aca="false">IF(OR(Z2="",Q2=0),"",Z2/(Q2*Mult*O2))</f>
        <v>0.344137931034483</v>
      </c>
      <c r="AB2" s="11" t="s">
        <v>75</v>
      </c>
    </row>
    <row r="3" customFormat="false" ht="15" hidden="false" customHeight="false" outlineLevel="0" collapsed="false">
      <c r="A3" s="19"/>
      <c r="B3" s="20"/>
      <c r="C3" s="20"/>
      <c r="D3" s="19"/>
      <c r="E3" s="20"/>
      <c r="F3" s="21"/>
      <c r="G3" s="22"/>
      <c r="H3" s="22"/>
      <c r="I3" s="21"/>
      <c r="J3" s="21"/>
      <c r="K3" s="21"/>
      <c r="L3" s="23" t="str">
        <f aca="false">IF(I3="","",MIN(I3-J3,K3-I3))</f>
        <v/>
      </c>
      <c r="M3" s="22"/>
      <c r="N3" s="24"/>
      <c r="O3" s="20"/>
      <c r="P3" s="25" t="str">
        <f aca="false">IF(N3="","",IF(C3="Sell",N3*(1-TargetPct),N3*(1+TargetPct)))</f>
        <v/>
      </c>
      <c r="Q3" s="25" t="str">
        <f aca="false">IF(N3="","",IF(C3="Sell",L3-N3,N3))</f>
        <v/>
      </c>
      <c r="R3" s="25" t="str">
        <f aca="false">IF(N3="","",IF(C3="Sell",N3,L3-N3))</f>
        <v/>
      </c>
      <c r="S3" s="20"/>
      <c r="T3" s="24"/>
      <c r="U3" s="20"/>
      <c r="V3" s="21"/>
      <c r="W3" s="20"/>
      <c r="X3" s="26" t="str">
        <f aca="false">IF(OR(T3="",U3="SKIP"),"",IF(C3="Sell",(N3-T3),(T3-N3))*Mult*O3)</f>
        <v/>
      </c>
      <c r="Y3" s="26" t="str">
        <f aca="false">IF(X3="","",Legs*O3*IF(B3="SPX",CommSPX,CommSPY))</f>
        <v/>
      </c>
      <c r="Z3" s="26" t="str">
        <f aca="false">IF(X3="","",X3-Y3)</f>
        <v/>
      </c>
      <c r="AA3" s="27" t="str">
        <f aca="false">IF(OR(Z3="",Q3=0),"",Z3/(Q3*Mult*O3))</f>
        <v/>
      </c>
      <c r="AB3" s="20"/>
    </row>
    <row r="4" customFormat="false" ht="15" hidden="false" customHeight="false" outlineLevel="0" collapsed="false">
      <c r="A4" s="19"/>
      <c r="B4" s="20"/>
      <c r="C4" s="20"/>
      <c r="D4" s="19"/>
      <c r="E4" s="20"/>
      <c r="F4" s="21"/>
      <c r="G4" s="22"/>
      <c r="H4" s="22"/>
      <c r="I4" s="21"/>
      <c r="J4" s="21"/>
      <c r="K4" s="21"/>
      <c r="L4" s="23" t="str">
        <f aca="false">IF(I4="","",MIN(I4-J4,K4-I4))</f>
        <v/>
      </c>
      <c r="M4" s="22"/>
      <c r="N4" s="24"/>
      <c r="O4" s="20"/>
      <c r="P4" s="25" t="str">
        <f aca="false">IF(N4="","",IF(C4="Sell",N4*(1-TargetPct),N4*(1+TargetPct)))</f>
        <v/>
      </c>
      <c r="Q4" s="25" t="str">
        <f aca="false">IF(N4="","",IF(C4="Sell",L4-N4,N4))</f>
        <v/>
      </c>
      <c r="R4" s="25" t="str">
        <f aca="false">IF(N4="","",IF(C4="Sell",N4,L4-N4))</f>
        <v/>
      </c>
      <c r="S4" s="20"/>
      <c r="T4" s="24"/>
      <c r="U4" s="20"/>
      <c r="V4" s="21"/>
      <c r="W4" s="20"/>
      <c r="X4" s="26" t="str">
        <f aca="false">IF(OR(T4="",U4="SKIP"),"",IF(C4="Sell",(N4-T4),(T4-N4))*Mult*O4)</f>
        <v/>
      </c>
      <c r="Y4" s="26" t="str">
        <f aca="false">IF(X4="","",Legs*O4*IF(B4="SPX",CommSPX,CommSPY))</f>
        <v/>
      </c>
      <c r="Z4" s="26" t="str">
        <f aca="false">IF(X4="","",X4-Y4)</f>
        <v/>
      </c>
      <c r="AA4" s="27" t="str">
        <f aca="false">IF(OR(Z4="",Q4=0),"",Z4/(Q4*Mult*O4))</f>
        <v/>
      </c>
      <c r="AB4" s="20"/>
    </row>
    <row r="5" customFormat="false" ht="15" hidden="false" customHeight="false" outlineLevel="0" collapsed="false">
      <c r="A5" s="19"/>
      <c r="B5" s="20"/>
      <c r="C5" s="20"/>
      <c r="D5" s="19"/>
      <c r="E5" s="20"/>
      <c r="F5" s="21"/>
      <c r="G5" s="22"/>
      <c r="H5" s="22"/>
      <c r="I5" s="21"/>
      <c r="J5" s="21"/>
      <c r="K5" s="21"/>
      <c r="L5" s="23" t="str">
        <f aca="false">IF(I5="","",MIN(I5-J5,K5-I5))</f>
        <v/>
      </c>
      <c r="M5" s="22"/>
      <c r="N5" s="24"/>
      <c r="O5" s="20"/>
      <c r="P5" s="25" t="str">
        <f aca="false">IF(N5="","",IF(C5="Sell",N5*(1-TargetPct),N5*(1+TargetPct)))</f>
        <v/>
      </c>
      <c r="Q5" s="25" t="str">
        <f aca="false">IF(N5="","",IF(C5="Sell",L5-N5,N5))</f>
        <v/>
      </c>
      <c r="R5" s="25" t="str">
        <f aca="false">IF(N5="","",IF(C5="Sell",N5,L5-N5))</f>
        <v/>
      </c>
      <c r="S5" s="20"/>
      <c r="T5" s="24"/>
      <c r="U5" s="20"/>
      <c r="V5" s="21"/>
      <c r="W5" s="20"/>
      <c r="X5" s="26" t="str">
        <f aca="false">IF(OR(T5="",U5="SKIP"),"",IF(C5="Sell",(N5-T5),(T5-N5))*Mult*O5)</f>
        <v/>
      </c>
      <c r="Y5" s="26" t="str">
        <f aca="false">IF(X5="","",Legs*O5*IF(B5="SPX",CommSPX,CommSPY))</f>
        <v/>
      </c>
      <c r="Z5" s="26" t="str">
        <f aca="false">IF(X5="","",X5-Y5)</f>
        <v/>
      </c>
      <c r="AA5" s="27" t="str">
        <f aca="false">IF(OR(Z5="",Q5=0),"",Z5/(Q5*Mult*O5))</f>
        <v/>
      </c>
      <c r="AB5" s="20"/>
    </row>
    <row r="6" customFormat="false" ht="15" hidden="false" customHeight="false" outlineLevel="0" collapsed="false">
      <c r="A6" s="19"/>
      <c r="B6" s="20"/>
      <c r="C6" s="20"/>
      <c r="D6" s="19"/>
      <c r="E6" s="20"/>
      <c r="F6" s="21"/>
      <c r="G6" s="22"/>
      <c r="H6" s="22"/>
      <c r="I6" s="21"/>
      <c r="J6" s="21"/>
      <c r="K6" s="21"/>
      <c r="L6" s="23" t="str">
        <f aca="false">IF(I6="","",MIN(I6-J6,K6-I6))</f>
        <v/>
      </c>
      <c r="M6" s="22"/>
      <c r="N6" s="24"/>
      <c r="O6" s="20"/>
      <c r="P6" s="25" t="str">
        <f aca="false">IF(N6="","",IF(C6="Sell",N6*(1-TargetPct),N6*(1+TargetPct)))</f>
        <v/>
      </c>
      <c r="Q6" s="25" t="str">
        <f aca="false">IF(N6="","",IF(C6="Sell",L6-N6,N6))</f>
        <v/>
      </c>
      <c r="R6" s="25" t="str">
        <f aca="false">IF(N6="","",IF(C6="Sell",N6,L6-N6))</f>
        <v/>
      </c>
      <c r="S6" s="20"/>
      <c r="T6" s="24"/>
      <c r="U6" s="20"/>
      <c r="V6" s="21"/>
      <c r="W6" s="20"/>
      <c r="X6" s="26" t="str">
        <f aca="false">IF(OR(T6="",U6="SKIP"),"",IF(C6="Sell",(N6-T6),(T6-N6))*Mult*O6)</f>
        <v/>
      </c>
      <c r="Y6" s="26" t="str">
        <f aca="false">IF(X6="","",Legs*O6*IF(B6="SPX",CommSPX,CommSPY))</f>
        <v/>
      </c>
      <c r="Z6" s="26" t="str">
        <f aca="false">IF(X6="","",X6-Y6)</f>
        <v/>
      </c>
      <c r="AA6" s="27" t="str">
        <f aca="false">IF(OR(Z6="",Q6=0),"",Z6/(Q6*Mult*O6))</f>
        <v/>
      </c>
      <c r="AB6" s="20"/>
    </row>
    <row r="7" customFormat="false" ht="15" hidden="false" customHeight="false" outlineLevel="0" collapsed="false">
      <c r="A7" s="19"/>
      <c r="B7" s="20"/>
      <c r="C7" s="20"/>
      <c r="D7" s="19"/>
      <c r="E7" s="20"/>
      <c r="F7" s="21"/>
      <c r="G7" s="22"/>
      <c r="H7" s="22"/>
      <c r="I7" s="21"/>
      <c r="J7" s="21"/>
      <c r="K7" s="21"/>
      <c r="L7" s="23" t="str">
        <f aca="false">IF(I7="","",MIN(I7-J7,K7-I7))</f>
        <v/>
      </c>
      <c r="M7" s="22"/>
      <c r="N7" s="24"/>
      <c r="O7" s="20"/>
      <c r="P7" s="25" t="str">
        <f aca="false">IF(N7="","",IF(C7="Sell",N7*(1-TargetPct),N7*(1+TargetPct)))</f>
        <v/>
      </c>
      <c r="Q7" s="25" t="str">
        <f aca="false">IF(N7="","",IF(C7="Sell",L7-N7,N7))</f>
        <v/>
      </c>
      <c r="R7" s="25" t="str">
        <f aca="false">IF(N7="","",IF(C7="Sell",N7,L7-N7))</f>
        <v/>
      </c>
      <c r="S7" s="20"/>
      <c r="T7" s="24"/>
      <c r="U7" s="20"/>
      <c r="V7" s="21"/>
      <c r="W7" s="20"/>
      <c r="X7" s="26" t="str">
        <f aca="false">IF(OR(T7="",U7="SKIP"),"",IF(C7="Sell",(N7-T7),(T7-N7))*Mult*O7)</f>
        <v/>
      </c>
      <c r="Y7" s="26" t="str">
        <f aca="false">IF(X7="","",Legs*O7*IF(B7="SPX",CommSPX,CommSPY))</f>
        <v/>
      </c>
      <c r="Z7" s="26" t="str">
        <f aca="false">IF(X7="","",X7-Y7)</f>
        <v/>
      </c>
      <c r="AA7" s="27" t="str">
        <f aca="false">IF(OR(Z7="",Q7=0),"",Z7/(Q7*Mult*O7))</f>
        <v/>
      </c>
      <c r="AB7" s="20"/>
    </row>
    <row r="8" customFormat="false" ht="15" hidden="false" customHeight="false" outlineLevel="0" collapsed="false">
      <c r="A8" s="19"/>
      <c r="B8" s="20"/>
      <c r="C8" s="20"/>
      <c r="D8" s="19"/>
      <c r="E8" s="20"/>
      <c r="F8" s="21"/>
      <c r="G8" s="22"/>
      <c r="H8" s="22"/>
      <c r="I8" s="21"/>
      <c r="J8" s="21"/>
      <c r="K8" s="21"/>
      <c r="L8" s="23" t="str">
        <f aca="false">IF(I8="","",MIN(I8-J8,K8-I8))</f>
        <v/>
      </c>
      <c r="M8" s="22"/>
      <c r="N8" s="24"/>
      <c r="O8" s="20"/>
      <c r="P8" s="25" t="str">
        <f aca="false">IF(N8="","",IF(C8="Sell",N8*(1-TargetPct),N8*(1+TargetPct)))</f>
        <v/>
      </c>
      <c r="Q8" s="25" t="str">
        <f aca="false">IF(N8="","",IF(C8="Sell",L8-N8,N8))</f>
        <v/>
      </c>
      <c r="R8" s="25" t="str">
        <f aca="false">IF(N8="","",IF(C8="Sell",N8,L8-N8))</f>
        <v/>
      </c>
      <c r="S8" s="20"/>
      <c r="T8" s="24"/>
      <c r="U8" s="20"/>
      <c r="V8" s="21"/>
      <c r="W8" s="20"/>
      <c r="X8" s="26" t="str">
        <f aca="false">IF(OR(T8="",U8="SKIP"),"",IF(C8="Sell",(N8-T8),(T8-N8))*Mult*O8)</f>
        <v/>
      </c>
      <c r="Y8" s="26" t="str">
        <f aca="false">IF(X8="","",Legs*O8*IF(B8="SPX",CommSPX,CommSPY))</f>
        <v/>
      </c>
      <c r="Z8" s="26" t="str">
        <f aca="false">IF(X8="","",X8-Y8)</f>
        <v/>
      </c>
      <c r="AA8" s="27" t="str">
        <f aca="false">IF(OR(Z8="",Q8=0),"",Z8/(Q8*Mult*O8))</f>
        <v/>
      </c>
      <c r="AB8" s="20"/>
    </row>
    <row r="9" customFormat="false" ht="15" hidden="false" customHeight="false" outlineLevel="0" collapsed="false">
      <c r="A9" s="19"/>
      <c r="B9" s="20"/>
      <c r="C9" s="20"/>
      <c r="D9" s="19"/>
      <c r="E9" s="20"/>
      <c r="F9" s="21"/>
      <c r="G9" s="22"/>
      <c r="H9" s="22"/>
      <c r="I9" s="21"/>
      <c r="J9" s="21"/>
      <c r="K9" s="21"/>
      <c r="L9" s="23" t="str">
        <f aca="false">IF(I9="","",MIN(I9-J9,K9-I9))</f>
        <v/>
      </c>
      <c r="M9" s="22"/>
      <c r="N9" s="24"/>
      <c r="O9" s="20"/>
      <c r="P9" s="25" t="str">
        <f aca="false">IF(N9="","",IF(C9="Sell",N9*(1-TargetPct),N9*(1+TargetPct)))</f>
        <v/>
      </c>
      <c r="Q9" s="25" t="str">
        <f aca="false">IF(N9="","",IF(C9="Sell",L9-N9,N9))</f>
        <v/>
      </c>
      <c r="R9" s="25" t="str">
        <f aca="false">IF(N9="","",IF(C9="Sell",N9,L9-N9))</f>
        <v/>
      </c>
      <c r="S9" s="20"/>
      <c r="T9" s="24"/>
      <c r="U9" s="20"/>
      <c r="V9" s="21"/>
      <c r="W9" s="20"/>
      <c r="X9" s="26" t="str">
        <f aca="false">IF(OR(T9="",U9="SKIP"),"",IF(C9="Sell",(N9-T9),(T9-N9))*Mult*O9)</f>
        <v/>
      </c>
      <c r="Y9" s="26" t="str">
        <f aca="false">IF(X9="","",Legs*O9*IF(B9="SPX",CommSPX,CommSPY))</f>
        <v/>
      </c>
      <c r="Z9" s="26" t="str">
        <f aca="false">IF(X9="","",X9-Y9)</f>
        <v/>
      </c>
      <c r="AA9" s="27" t="str">
        <f aca="false">IF(OR(Z9="",Q9=0),"",Z9/(Q9*Mult*O9))</f>
        <v/>
      </c>
      <c r="AB9" s="20"/>
    </row>
    <row r="10" customFormat="false" ht="15" hidden="false" customHeight="false" outlineLevel="0" collapsed="false">
      <c r="A10" s="19"/>
      <c r="B10" s="20"/>
      <c r="C10" s="20"/>
      <c r="D10" s="19"/>
      <c r="E10" s="20"/>
      <c r="F10" s="21"/>
      <c r="G10" s="22"/>
      <c r="H10" s="22"/>
      <c r="I10" s="21"/>
      <c r="J10" s="21"/>
      <c r="K10" s="21"/>
      <c r="L10" s="23" t="str">
        <f aca="false">IF(I10="","",MIN(I10-J10,K10-I10))</f>
        <v/>
      </c>
      <c r="M10" s="22"/>
      <c r="N10" s="24"/>
      <c r="O10" s="20"/>
      <c r="P10" s="25" t="str">
        <f aca="false">IF(N10="","",IF(C10="Sell",N10*(1-TargetPct),N10*(1+TargetPct)))</f>
        <v/>
      </c>
      <c r="Q10" s="25" t="str">
        <f aca="false">IF(N10="","",IF(C10="Sell",L10-N10,N10))</f>
        <v/>
      </c>
      <c r="R10" s="25" t="str">
        <f aca="false">IF(N10="","",IF(C10="Sell",N10,L10-N10))</f>
        <v/>
      </c>
      <c r="S10" s="20"/>
      <c r="T10" s="24"/>
      <c r="U10" s="20"/>
      <c r="V10" s="21"/>
      <c r="W10" s="20"/>
      <c r="X10" s="26" t="str">
        <f aca="false">IF(OR(T10="",U10="SKIP"),"",IF(C10="Sell",(N10-T10),(T10-N10))*Mult*O10)</f>
        <v/>
      </c>
      <c r="Y10" s="26" t="str">
        <f aca="false">IF(X10="","",Legs*O10*IF(B10="SPX",CommSPX,CommSPY))</f>
        <v/>
      </c>
      <c r="Z10" s="26" t="str">
        <f aca="false">IF(X10="","",X10-Y10)</f>
        <v/>
      </c>
      <c r="AA10" s="27" t="str">
        <f aca="false">IF(OR(Z10="",Q10=0),"",Z10/(Q10*Mult*O10))</f>
        <v/>
      </c>
      <c r="AB10" s="20"/>
    </row>
    <row r="11" customFormat="false" ht="15" hidden="false" customHeight="false" outlineLevel="0" collapsed="false">
      <c r="A11" s="19"/>
      <c r="B11" s="20"/>
      <c r="C11" s="20"/>
      <c r="D11" s="19"/>
      <c r="E11" s="20"/>
      <c r="F11" s="21"/>
      <c r="G11" s="22"/>
      <c r="H11" s="22"/>
      <c r="I11" s="21"/>
      <c r="J11" s="21"/>
      <c r="K11" s="21"/>
      <c r="L11" s="23" t="str">
        <f aca="false">IF(I11="","",MIN(I11-J11,K11-I11))</f>
        <v/>
      </c>
      <c r="M11" s="22"/>
      <c r="N11" s="24"/>
      <c r="O11" s="20"/>
      <c r="P11" s="25" t="str">
        <f aca="false">IF(N11="","",IF(C11="Sell",N11*(1-TargetPct),N11*(1+TargetPct)))</f>
        <v/>
      </c>
      <c r="Q11" s="25" t="str">
        <f aca="false">IF(N11="","",IF(C11="Sell",L11-N11,N11))</f>
        <v/>
      </c>
      <c r="R11" s="25" t="str">
        <f aca="false">IF(N11="","",IF(C11="Sell",N11,L11-N11))</f>
        <v/>
      </c>
      <c r="S11" s="20"/>
      <c r="T11" s="24"/>
      <c r="U11" s="20"/>
      <c r="V11" s="21"/>
      <c r="W11" s="20"/>
      <c r="X11" s="26" t="str">
        <f aca="false">IF(OR(T11="",U11="SKIP"),"",IF(C11="Sell",(N11-T11),(T11-N11))*Mult*O11)</f>
        <v/>
      </c>
      <c r="Y11" s="26" t="str">
        <f aca="false">IF(X11="","",Legs*O11*IF(B11="SPX",CommSPX,CommSPY))</f>
        <v/>
      </c>
      <c r="Z11" s="26" t="str">
        <f aca="false">IF(X11="","",X11-Y11)</f>
        <v/>
      </c>
      <c r="AA11" s="27" t="str">
        <f aca="false">IF(OR(Z11="",Q11=0),"",Z11/(Q11*Mult*O11))</f>
        <v/>
      </c>
      <c r="AB11" s="20"/>
    </row>
    <row r="12" customFormat="false" ht="15" hidden="false" customHeight="false" outlineLevel="0" collapsed="false">
      <c r="A12" s="19"/>
      <c r="B12" s="20"/>
      <c r="C12" s="20"/>
      <c r="D12" s="19"/>
      <c r="E12" s="20"/>
      <c r="F12" s="21"/>
      <c r="G12" s="22"/>
      <c r="H12" s="22"/>
      <c r="I12" s="21"/>
      <c r="J12" s="21"/>
      <c r="K12" s="21"/>
      <c r="L12" s="23" t="str">
        <f aca="false">IF(I12="","",MIN(I12-J12,K12-I12))</f>
        <v/>
      </c>
      <c r="M12" s="22"/>
      <c r="N12" s="24"/>
      <c r="O12" s="20"/>
      <c r="P12" s="25" t="str">
        <f aca="false">IF(N12="","",IF(C12="Sell",N12*(1-TargetPct),N12*(1+TargetPct)))</f>
        <v/>
      </c>
      <c r="Q12" s="25" t="str">
        <f aca="false">IF(N12="","",IF(C12="Sell",L12-N12,N12))</f>
        <v/>
      </c>
      <c r="R12" s="25" t="str">
        <f aca="false">IF(N12="","",IF(C12="Sell",N12,L12-N12))</f>
        <v/>
      </c>
      <c r="S12" s="20"/>
      <c r="T12" s="24"/>
      <c r="U12" s="20"/>
      <c r="V12" s="21"/>
      <c r="W12" s="20"/>
      <c r="X12" s="26" t="str">
        <f aca="false">IF(OR(T12="",U12="SKIP"),"",IF(C12="Sell",(N12-T12),(T12-N12))*Mult*O12)</f>
        <v/>
      </c>
      <c r="Y12" s="26" t="str">
        <f aca="false">IF(X12="","",Legs*O12*IF(B12="SPX",CommSPX,CommSPY))</f>
        <v/>
      </c>
      <c r="Z12" s="26" t="str">
        <f aca="false">IF(X12="","",X12-Y12)</f>
        <v/>
      </c>
      <c r="AA12" s="27" t="str">
        <f aca="false">IF(OR(Z12="",Q12=0),"",Z12/(Q12*Mult*O12))</f>
        <v/>
      </c>
      <c r="AB12" s="20"/>
    </row>
    <row r="13" customFormat="false" ht="15" hidden="false" customHeight="false" outlineLevel="0" collapsed="false">
      <c r="A13" s="19"/>
      <c r="B13" s="20"/>
      <c r="C13" s="20"/>
      <c r="D13" s="19"/>
      <c r="E13" s="20"/>
      <c r="F13" s="21"/>
      <c r="G13" s="22"/>
      <c r="H13" s="22"/>
      <c r="I13" s="21"/>
      <c r="J13" s="21"/>
      <c r="K13" s="21"/>
      <c r="L13" s="23" t="str">
        <f aca="false">IF(I13="","",MIN(I13-J13,K13-I13))</f>
        <v/>
      </c>
      <c r="M13" s="22"/>
      <c r="N13" s="24"/>
      <c r="O13" s="20"/>
      <c r="P13" s="25" t="str">
        <f aca="false">IF(N13="","",IF(C13="Sell",N13*(1-TargetPct),N13*(1+TargetPct)))</f>
        <v/>
      </c>
      <c r="Q13" s="25" t="str">
        <f aca="false">IF(N13="","",IF(C13="Sell",L13-N13,N13))</f>
        <v/>
      </c>
      <c r="R13" s="25" t="str">
        <f aca="false">IF(N13="","",IF(C13="Sell",N13,L13-N13))</f>
        <v/>
      </c>
      <c r="S13" s="20"/>
      <c r="T13" s="24"/>
      <c r="U13" s="20"/>
      <c r="V13" s="21"/>
      <c r="W13" s="20"/>
      <c r="X13" s="26" t="str">
        <f aca="false">IF(OR(T13="",U13="SKIP"),"",IF(C13="Sell",(N13-T13),(T13-N13))*Mult*O13)</f>
        <v/>
      </c>
      <c r="Y13" s="26" t="str">
        <f aca="false">IF(X13="","",Legs*O13*IF(B13="SPX",CommSPX,CommSPY))</f>
        <v/>
      </c>
      <c r="Z13" s="26" t="str">
        <f aca="false">IF(X13="","",X13-Y13)</f>
        <v/>
      </c>
      <c r="AA13" s="27" t="str">
        <f aca="false">IF(OR(Z13="",Q13=0),"",Z13/(Q13*Mult*O13))</f>
        <v/>
      </c>
      <c r="AB13" s="20"/>
    </row>
    <row r="14" customFormat="false" ht="15" hidden="false" customHeight="false" outlineLevel="0" collapsed="false">
      <c r="A14" s="19"/>
      <c r="B14" s="20"/>
      <c r="C14" s="20"/>
      <c r="D14" s="19"/>
      <c r="E14" s="20"/>
      <c r="F14" s="21"/>
      <c r="G14" s="22"/>
      <c r="H14" s="22"/>
      <c r="I14" s="21"/>
      <c r="J14" s="21"/>
      <c r="K14" s="21"/>
      <c r="L14" s="23" t="str">
        <f aca="false">IF(I14="","",MIN(I14-J14,K14-I14))</f>
        <v/>
      </c>
      <c r="M14" s="22"/>
      <c r="N14" s="24"/>
      <c r="O14" s="20"/>
      <c r="P14" s="25" t="str">
        <f aca="false">IF(N14="","",IF(C14="Sell",N14*(1-TargetPct),N14*(1+TargetPct)))</f>
        <v/>
      </c>
      <c r="Q14" s="25" t="str">
        <f aca="false">IF(N14="","",IF(C14="Sell",L14-N14,N14))</f>
        <v/>
      </c>
      <c r="R14" s="25" t="str">
        <f aca="false">IF(N14="","",IF(C14="Sell",N14,L14-N14))</f>
        <v/>
      </c>
      <c r="S14" s="20"/>
      <c r="T14" s="24"/>
      <c r="U14" s="20"/>
      <c r="V14" s="21"/>
      <c r="W14" s="20"/>
      <c r="X14" s="26" t="str">
        <f aca="false">IF(OR(T14="",U14="SKIP"),"",IF(C14="Sell",(N14-T14),(T14-N14))*Mult*O14)</f>
        <v/>
      </c>
      <c r="Y14" s="26" t="str">
        <f aca="false">IF(X14="","",Legs*O14*IF(B14="SPX",CommSPX,CommSPY))</f>
        <v/>
      </c>
      <c r="Z14" s="26" t="str">
        <f aca="false">IF(X14="","",X14-Y14)</f>
        <v/>
      </c>
      <c r="AA14" s="27" t="str">
        <f aca="false">IF(OR(Z14="",Q14=0),"",Z14/(Q14*Mult*O14))</f>
        <v/>
      </c>
      <c r="AB14" s="20"/>
    </row>
    <row r="15" customFormat="false" ht="15" hidden="false" customHeight="false" outlineLevel="0" collapsed="false">
      <c r="A15" s="19"/>
      <c r="B15" s="20"/>
      <c r="C15" s="20"/>
      <c r="D15" s="19"/>
      <c r="E15" s="20"/>
      <c r="F15" s="21"/>
      <c r="G15" s="22"/>
      <c r="H15" s="22"/>
      <c r="I15" s="21"/>
      <c r="J15" s="21"/>
      <c r="K15" s="21"/>
      <c r="L15" s="23" t="str">
        <f aca="false">IF(I15="","",MIN(I15-J15,K15-I15))</f>
        <v/>
      </c>
      <c r="M15" s="22"/>
      <c r="N15" s="24"/>
      <c r="O15" s="20"/>
      <c r="P15" s="25" t="str">
        <f aca="false">IF(N15="","",IF(C15="Sell",N15*(1-TargetPct),N15*(1+TargetPct)))</f>
        <v/>
      </c>
      <c r="Q15" s="25" t="str">
        <f aca="false">IF(N15="","",IF(C15="Sell",L15-N15,N15))</f>
        <v/>
      </c>
      <c r="R15" s="25" t="str">
        <f aca="false">IF(N15="","",IF(C15="Sell",N15,L15-N15))</f>
        <v/>
      </c>
      <c r="S15" s="20"/>
      <c r="T15" s="24"/>
      <c r="U15" s="20"/>
      <c r="V15" s="21"/>
      <c r="W15" s="20"/>
      <c r="X15" s="26" t="str">
        <f aca="false">IF(OR(T15="",U15="SKIP"),"",IF(C15="Sell",(N15-T15),(T15-N15))*Mult*O15)</f>
        <v/>
      </c>
      <c r="Y15" s="26" t="str">
        <f aca="false">IF(X15="","",Legs*O15*IF(B15="SPX",CommSPX,CommSPY))</f>
        <v/>
      </c>
      <c r="Z15" s="26" t="str">
        <f aca="false">IF(X15="","",X15-Y15)</f>
        <v/>
      </c>
      <c r="AA15" s="27" t="str">
        <f aca="false">IF(OR(Z15="",Q15=0),"",Z15/(Q15*Mult*O15))</f>
        <v/>
      </c>
      <c r="AB15" s="20"/>
    </row>
    <row r="16" customFormat="false" ht="15" hidden="false" customHeight="false" outlineLevel="0" collapsed="false">
      <c r="A16" s="19"/>
      <c r="B16" s="20"/>
      <c r="C16" s="20"/>
      <c r="D16" s="19"/>
      <c r="E16" s="20"/>
      <c r="F16" s="21"/>
      <c r="G16" s="22"/>
      <c r="H16" s="22"/>
      <c r="I16" s="21"/>
      <c r="J16" s="21"/>
      <c r="K16" s="21"/>
      <c r="L16" s="23" t="str">
        <f aca="false">IF(I16="","",MIN(I16-J16,K16-I16))</f>
        <v/>
      </c>
      <c r="M16" s="22"/>
      <c r="N16" s="24"/>
      <c r="O16" s="20"/>
      <c r="P16" s="25" t="str">
        <f aca="false">IF(N16="","",IF(C16="Sell",N16*(1-TargetPct),N16*(1+TargetPct)))</f>
        <v/>
      </c>
      <c r="Q16" s="25" t="str">
        <f aca="false">IF(N16="","",IF(C16="Sell",L16-N16,N16))</f>
        <v/>
      </c>
      <c r="R16" s="25" t="str">
        <f aca="false">IF(N16="","",IF(C16="Sell",N16,L16-N16))</f>
        <v/>
      </c>
      <c r="S16" s="20"/>
      <c r="T16" s="24"/>
      <c r="U16" s="20"/>
      <c r="V16" s="21"/>
      <c r="W16" s="20"/>
      <c r="X16" s="26" t="str">
        <f aca="false">IF(OR(T16="",U16="SKIP"),"",IF(C16="Sell",(N16-T16),(T16-N16))*Mult*O16)</f>
        <v/>
      </c>
      <c r="Y16" s="26" t="str">
        <f aca="false">IF(X16="","",Legs*O16*IF(B16="SPX",CommSPX,CommSPY))</f>
        <v/>
      </c>
      <c r="Z16" s="26" t="str">
        <f aca="false">IF(X16="","",X16-Y16)</f>
        <v/>
      </c>
      <c r="AA16" s="27" t="str">
        <f aca="false">IF(OR(Z16="",Q16=0),"",Z16/(Q16*Mult*O16))</f>
        <v/>
      </c>
      <c r="AB16" s="20"/>
    </row>
    <row r="17" customFormat="false" ht="15" hidden="false" customHeight="false" outlineLevel="0" collapsed="false">
      <c r="A17" s="19"/>
      <c r="B17" s="20"/>
      <c r="C17" s="20"/>
      <c r="D17" s="19"/>
      <c r="E17" s="20"/>
      <c r="F17" s="21"/>
      <c r="G17" s="22"/>
      <c r="H17" s="22"/>
      <c r="I17" s="21"/>
      <c r="J17" s="21"/>
      <c r="K17" s="21"/>
      <c r="L17" s="23" t="str">
        <f aca="false">IF(I17="","",MIN(I17-J17,K17-I17))</f>
        <v/>
      </c>
      <c r="M17" s="22"/>
      <c r="N17" s="24"/>
      <c r="O17" s="20"/>
      <c r="P17" s="25" t="str">
        <f aca="false">IF(N17="","",IF(C17="Sell",N17*(1-TargetPct),N17*(1+TargetPct)))</f>
        <v/>
      </c>
      <c r="Q17" s="25" t="str">
        <f aca="false">IF(N17="","",IF(C17="Sell",L17-N17,N17))</f>
        <v/>
      </c>
      <c r="R17" s="25" t="str">
        <f aca="false">IF(N17="","",IF(C17="Sell",N17,L17-N17))</f>
        <v/>
      </c>
      <c r="S17" s="20"/>
      <c r="T17" s="24"/>
      <c r="U17" s="20"/>
      <c r="V17" s="21"/>
      <c r="W17" s="20"/>
      <c r="X17" s="26" t="str">
        <f aca="false">IF(OR(T17="",U17="SKIP"),"",IF(C17="Sell",(N17-T17),(T17-N17))*Mult*O17)</f>
        <v/>
      </c>
      <c r="Y17" s="26" t="str">
        <f aca="false">IF(X17="","",Legs*O17*IF(B17="SPX",CommSPX,CommSPY))</f>
        <v/>
      </c>
      <c r="Z17" s="26" t="str">
        <f aca="false">IF(X17="","",X17-Y17)</f>
        <v/>
      </c>
      <c r="AA17" s="27" t="str">
        <f aca="false">IF(OR(Z17="",Q17=0),"",Z17/(Q17*Mult*O17))</f>
        <v/>
      </c>
      <c r="AB17" s="20"/>
    </row>
    <row r="18" customFormat="false" ht="15" hidden="false" customHeight="false" outlineLevel="0" collapsed="false">
      <c r="A18" s="19"/>
      <c r="B18" s="20"/>
      <c r="C18" s="20"/>
      <c r="D18" s="19"/>
      <c r="E18" s="20"/>
      <c r="F18" s="21"/>
      <c r="G18" s="22"/>
      <c r="H18" s="22"/>
      <c r="I18" s="21"/>
      <c r="J18" s="21"/>
      <c r="K18" s="21"/>
      <c r="L18" s="23" t="str">
        <f aca="false">IF(I18="","",MIN(I18-J18,K18-I18))</f>
        <v/>
      </c>
      <c r="M18" s="22"/>
      <c r="N18" s="24"/>
      <c r="O18" s="20"/>
      <c r="P18" s="25" t="str">
        <f aca="false">IF(N18="","",IF(C18="Sell",N18*(1-TargetPct),N18*(1+TargetPct)))</f>
        <v/>
      </c>
      <c r="Q18" s="25" t="str">
        <f aca="false">IF(N18="","",IF(C18="Sell",L18-N18,N18))</f>
        <v/>
      </c>
      <c r="R18" s="25" t="str">
        <f aca="false">IF(N18="","",IF(C18="Sell",N18,L18-N18))</f>
        <v/>
      </c>
      <c r="S18" s="20"/>
      <c r="T18" s="24"/>
      <c r="U18" s="20"/>
      <c r="V18" s="21"/>
      <c r="W18" s="20"/>
      <c r="X18" s="26" t="str">
        <f aca="false">IF(OR(T18="",U18="SKIP"),"",IF(C18="Sell",(N18-T18),(T18-N18))*Mult*O18)</f>
        <v/>
      </c>
      <c r="Y18" s="26" t="str">
        <f aca="false">IF(X18="","",Legs*O18*IF(B18="SPX",CommSPX,CommSPY))</f>
        <v/>
      </c>
      <c r="Z18" s="26" t="str">
        <f aca="false">IF(X18="","",X18-Y18)</f>
        <v/>
      </c>
      <c r="AA18" s="27" t="str">
        <f aca="false">IF(OR(Z18="",Q18=0),"",Z18/(Q18*Mult*O18))</f>
        <v/>
      </c>
      <c r="AB18" s="20"/>
    </row>
    <row r="19" customFormat="false" ht="15" hidden="false" customHeight="false" outlineLevel="0" collapsed="false">
      <c r="A19" s="19"/>
      <c r="B19" s="20"/>
      <c r="C19" s="20"/>
      <c r="D19" s="19"/>
      <c r="E19" s="20"/>
      <c r="F19" s="21"/>
      <c r="G19" s="22"/>
      <c r="H19" s="22"/>
      <c r="I19" s="21"/>
      <c r="J19" s="21"/>
      <c r="K19" s="21"/>
      <c r="L19" s="23" t="str">
        <f aca="false">IF(I19="","",MIN(I19-J19,K19-I19))</f>
        <v/>
      </c>
      <c r="M19" s="22"/>
      <c r="N19" s="24"/>
      <c r="O19" s="20"/>
      <c r="P19" s="25" t="str">
        <f aca="false">IF(N19="","",IF(C19="Sell",N19*(1-TargetPct),N19*(1+TargetPct)))</f>
        <v/>
      </c>
      <c r="Q19" s="25" t="str">
        <f aca="false">IF(N19="","",IF(C19="Sell",L19-N19,N19))</f>
        <v/>
      </c>
      <c r="R19" s="25" t="str">
        <f aca="false">IF(N19="","",IF(C19="Sell",N19,L19-N19))</f>
        <v/>
      </c>
      <c r="S19" s="20"/>
      <c r="T19" s="24"/>
      <c r="U19" s="20"/>
      <c r="V19" s="21"/>
      <c r="W19" s="20"/>
      <c r="X19" s="26" t="str">
        <f aca="false">IF(OR(T19="",U19="SKIP"),"",IF(C19="Sell",(N19-T19),(T19-N19))*Mult*O19)</f>
        <v/>
      </c>
      <c r="Y19" s="26" t="str">
        <f aca="false">IF(X19="","",Legs*O19*IF(B19="SPX",CommSPX,CommSPY))</f>
        <v/>
      </c>
      <c r="Z19" s="26" t="str">
        <f aca="false">IF(X19="","",X19-Y19)</f>
        <v/>
      </c>
      <c r="AA19" s="27" t="str">
        <f aca="false">IF(OR(Z19="",Q19=0),"",Z19/(Q19*Mult*O19))</f>
        <v/>
      </c>
      <c r="AB19" s="20"/>
    </row>
    <row r="20" customFormat="false" ht="15" hidden="false" customHeight="false" outlineLevel="0" collapsed="false">
      <c r="A20" s="19"/>
      <c r="B20" s="20"/>
      <c r="C20" s="20"/>
      <c r="D20" s="19"/>
      <c r="E20" s="20"/>
      <c r="F20" s="21"/>
      <c r="G20" s="22"/>
      <c r="H20" s="22"/>
      <c r="I20" s="21"/>
      <c r="J20" s="21"/>
      <c r="K20" s="21"/>
      <c r="L20" s="23" t="str">
        <f aca="false">IF(I20="","",MIN(I20-J20,K20-I20))</f>
        <v/>
      </c>
      <c r="M20" s="22"/>
      <c r="N20" s="24"/>
      <c r="O20" s="20"/>
      <c r="P20" s="25" t="str">
        <f aca="false">IF(N20="","",IF(C20="Sell",N20*(1-TargetPct),N20*(1+TargetPct)))</f>
        <v/>
      </c>
      <c r="Q20" s="25" t="str">
        <f aca="false">IF(N20="","",IF(C20="Sell",L20-N20,N20))</f>
        <v/>
      </c>
      <c r="R20" s="25" t="str">
        <f aca="false">IF(N20="","",IF(C20="Sell",N20,L20-N20))</f>
        <v/>
      </c>
      <c r="S20" s="20"/>
      <c r="T20" s="24"/>
      <c r="U20" s="20"/>
      <c r="V20" s="21"/>
      <c r="W20" s="20"/>
      <c r="X20" s="26" t="str">
        <f aca="false">IF(OR(T20="",U20="SKIP"),"",IF(C20="Sell",(N20-T20),(T20-N20))*Mult*O20)</f>
        <v/>
      </c>
      <c r="Y20" s="26" t="str">
        <f aca="false">IF(X20="","",Legs*O20*IF(B20="SPX",CommSPX,CommSPY))</f>
        <v/>
      </c>
      <c r="Z20" s="26" t="str">
        <f aca="false">IF(X20="","",X20-Y20)</f>
        <v/>
      </c>
      <c r="AA20" s="27" t="str">
        <f aca="false">IF(OR(Z20="",Q20=0),"",Z20/(Q20*Mult*O20))</f>
        <v/>
      </c>
      <c r="AB20" s="20"/>
    </row>
    <row r="21" customFormat="false" ht="15" hidden="false" customHeight="false" outlineLevel="0" collapsed="false">
      <c r="A21" s="19"/>
      <c r="B21" s="20"/>
      <c r="C21" s="20"/>
      <c r="D21" s="19"/>
      <c r="E21" s="20"/>
      <c r="F21" s="21"/>
      <c r="G21" s="22"/>
      <c r="H21" s="22"/>
      <c r="I21" s="21"/>
      <c r="J21" s="21"/>
      <c r="K21" s="21"/>
      <c r="L21" s="23" t="str">
        <f aca="false">IF(I21="","",MIN(I21-J21,K21-I21))</f>
        <v/>
      </c>
      <c r="M21" s="22"/>
      <c r="N21" s="24"/>
      <c r="O21" s="20"/>
      <c r="P21" s="25" t="str">
        <f aca="false">IF(N21="","",IF(C21="Sell",N21*(1-TargetPct),N21*(1+TargetPct)))</f>
        <v/>
      </c>
      <c r="Q21" s="25" t="str">
        <f aca="false">IF(N21="","",IF(C21="Sell",L21-N21,N21))</f>
        <v/>
      </c>
      <c r="R21" s="25" t="str">
        <f aca="false">IF(N21="","",IF(C21="Sell",N21,L21-N21))</f>
        <v/>
      </c>
      <c r="S21" s="20"/>
      <c r="T21" s="24"/>
      <c r="U21" s="20"/>
      <c r="V21" s="21"/>
      <c r="W21" s="20"/>
      <c r="X21" s="26" t="str">
        <f aca="false">IF(OR(T21="",U21="SKIP"),"",IF(C21="Sell",(N21-T21),(T21-N21))*Mult*O21)</f>
        <v/>
      </c>
      <c r="Y21" s="26" t="str">
        <f aca="false">IF(X21="","",Legs*O21*IF(B21="SPX",CommSPX,CommSPY))</f>
        <v/>
      </c>
      <c r="Z21" s="26" t="str">
        <f aca="false">IF(X21="","",X21-Y21)</f>
        <v/>
      </c>
      <c r="AA21" s="27" t="str">
        <f aca="false">IF(OR(Z21="",Q21=0),"",Z21/(Q21*Mult*O21))</f>
        <v/>
      </c>
      <c r="AB21" s="20"/>
    </row>
    <row r="22" customFormat="false" ht="15" hidden="false" customHeight="false" outlineLevel="0" collapsed="false">
      <c r="A22" s="19"/>
      <c r="B22" s="20"/>
      <c r="C22" s="20"/>
      <c r="D22" s="19"/>
      <c r="E22" s="20"/>
      <c r="F22" s="21"/>
      <c r="G22" s="22"/>
      <c r="H22" s="22"/>
      <c r="I22" s="21"/>
      <c r="J22" s="21"/>
      <c r="K22" s="21"/>
      <c r="L22" s="23" t="str">
        <f aca="false">IF(I22="","",MIN(I22-J22,K22-I22))</f>
        <v/>
      </c>
      <c r="M22" s="22"/>
      <c r="N22" s="24"/>
      <c r="O22" s="20"/>
      <c r="P22" s="25" t="str">
        <f aca="false">IF(N22="","",IF(C22="Sell",N22*(1-TargetPct),N22*(1+TargetPct)))</f>
        <v/>
      </c>
      <c r="Q22" s="25" t="str">
        <f aca="false">IF(N22="","",IF(C22="Sell",L22-N22,N22))</f>
        <v/>
      </c>
      <c r="R22" s="25" t="str">
        <f aca="false">IF(N22="","",IF(C22="Sell",N22,L22-N22))</f>
        <v/>
      </c>
      <c r="S22" s="20"/>
      <c r="T22" s="24"/>
      <c r="U22" s="20"/>
      <c r="V22" s="21"/>
      <c r="W22" s="20"/>
      <c r="X22" s="26" t="str">
        <f aca="false">IF(OR(T22="",U22="SKIP"),"",IF(C22="Sell",(N22-T22),(T22-N22))*Mult*O22)</f>
        <v/>
      </c>
      <c r="Y22" s="26" t="str">
        <f aca="false">IF(X22="","",Legs*O22*IF(B22="SPX",CommSPX,CommSPY))</f>
        <v/>
      </c>
      <c r="Z22" s="26" t="str">
        <f aca="false">IF(X22="","",X22-Y22)</f>
        <v/>
      </c>
      <c r="AA22" s="27" t="str">
        <f aca="false">IF(OR(Z22="",Q22=0),"",Z22/(Q22*Mult*O22))</f>
        <v/>
      </c>
      <c r="AB22" s="20"/>
    </row>
    <row r="23" customFormat="false" ht="15" hidden="false" customHeight="false" outlineLevel="0" collapsed="false">
      <c r="A23" s="19"/>
      <c r="B23" s="20"/>
      <c r="C23" s="20"/>
      <c r="D23" s="19"/>
      <c r="E23" s="20"/>
      <c r="F23" s="21"/>
      <c r="G23" s="22"/>
      <c r="H23" s="22"/>
      <c r="I23" s="21"/>
      <c r="J23" s="21"/>
      <c r="K23" s="21"/>
      <c r="L23" s="23" t="str">
        <f aca="false">IF(I23="","",MIN(I23-J23,K23-I23))</f>
        <v/>
      </c>
      <c r="M23" s="22"/>
      <c r="N23" s="24"/>
      <c r="O23" s="20"/>
      <c r="P23" s="25" t="str">
        <f aca="false">IF(N23="","",IF(C23="Sell",N23*(1-TargetPct),N23*(1+TargetPct)))</f>
        <v/>
      </c>
      <c r="Q23" s="25" t="str">
        <f aca="false">IF(N23="","",IF(C23="Sell",L23-N23,N23))</f>
        <v/>
      </c>
      <c r="R23" s="25" t="str">
        <f aca="false">IF(N23="","",IF(C23="Sell",N23,L23-N23))</f>
        <v/>
      </c>
      <c r="S23" s="20"/>
      <c r="T23" s="24"/>
      <c r="U23" s="20"/>
      <c r="V23" s="21"/>
      <c r="W23" s="20"/>
      <c r="X23" s="26" t="str">
        <f aca="false">IF(OR(T23="",U23="SKIP"),"",IF(C23="Sell",(N23-T23),(T23-N23))*Mult*O23)</f>
        <v/>
      </c>
      <c r="Y23" s="26" t="str">
        <f aca="false">IF(X23="","",Legs*O23*IF(B23="SPX",CommSPX,CommSPY))</f>
        <v/>
      </c>
      <c r="Z23" s="26" t="str">
        <f aca="false">IF(X23="","",X23-Y23)</f>
        <v/>
      </c>
      <c r="AA23" s="27" t="str">
        <f aca="false">IF(OR(Z23="",Q23=0),"",Z23/(Q23*Mult*O23))</f>
        <v/>
      </c>
      <c r="AB23" s="20"/>
    </row>
    <row r="24" customFormat="false" ht="15" hidden="false" customHeight="false" outlineLevel="0" collapsed="false">
      <c r="A24" s="19"/>
      <c r="B24" s="20"/>
      <c r="C24" s="20"/>
      <c r="D24" s="19"/>
      <c r="E24" s="20"/>
      <c r="F24" s="21"/>
      <c r="G24" s="22"/>
      <c r="H24" s="22"/>
      <c r="I24" s="21"/>
      <c r="J24" s="21"/>
      <c r="K24" s="21"/>
      <c r="L24" s="23" t="str">
        <f aca="false">IF(I24="","",MIN(I24-J24,K24-I24))</f>
        <v/>
      </c>
      <c r="M24" s="22"/>
      <c r="N24" s="24"/>
      <c r="O24" s="20"/>
      <c r="P24" s="25" t="str">
        <f aca="false">IF(N24="","",IF(C24="Sell",N24*(1-TargetPct),N24*(1+TargetPct)))</f>
        <v/>
      </c>
      <c r="Q24" s="25" t="str">
        <f aca="false">IF(N24="","",IF(C24="Sell",L24-N24,N24))</f>
        <v/>
      </c>
      <c r="R24" s="25" t="str">
        <f aca="false">IF(N24="","",IF(C24="Sell",N24,L24-N24))</f>
        <v/>
      </c>
      <c r="S24" s="20"/>
      <c r="T24" s="24"/>
      <c r="U24" s="20"/>
      <c r="V24" s="21"/>
      <c r="W24" s="20"/>
      <c r="X24" s="26" t="str">
        <f aca="false">IF(OR(T24="",U24="SKIP"),"",IF(C24="Sell",(N24-T24),(T24-N24))*Mult*O24)</f>
        <v/>
      </c>
      <c r="Y24" s="26" t="str">
        <f aca="false">IF(X24="","",Legs*O24*IF(B24="SPX",CommSPX,CommSPY))</f>
        <v/>
      </c>
      <c r="Z24" s="26" t="str">
        <f aca="false">IF(X24="","",X24-Y24)</f>
        <v/>
      </c>
      <c r="AA24" s="27" t="str">
        <f aca="false">IF(OR(Z24="",Q24=0),"",Z24/(Q24*Mult*O24))</f>
        <v/>
      </c>
      <c r="AB24" s="20"/>
    </row>
    <row r="25" customFormat="false" ht="15" hidden="false" customHeight="false" outlineLevel="0" collapsed="false">
      <c r="A25" s="19"/>
      <c r="B25" s="20"/>
      <c r="C25" s="20"/>
      <c r="D25" s="19"/>
      <c r="E25" s="20"/>
      <c r="F25" s="21"/>
      <c r="G25" s="22"/>
      <c r="H25" s="22"/>
      <c r="I25" s="21"/>
      <c r="J25" s="21"/>
      <c r="K25" s="21"/>
      <c r="L25" s="23" t="str">
        <f aca="false">IF(I25="","",MIN(I25-J25,K25-I25))</f>
        <v/>
      </c>
      <c r="M25" s="22"/>
      <c r="N25" s="24"/>
      <c r="O25" s="20"/>
      <c r="P25" s="25" t="str">
        <f aca="false">IF(N25="","",IF(C25="Sell",N25*(1-TargetPct),N25*(1+TargetPct)))</f>
        <v/>
      </c>
      <c r="Q25" s="25" t="str">
        <f aca="false">IF(N25="","",IF(C25="Sell",L25-N25,N25))</f>
        <v/>
      </c>
      <c r="R25" s="25" t="str">
        <f aca="false">IF(N25="","",IF(C25="Sell",N25,L25-N25))</f>
        <v/>
      </c>
      <c r="S25" s="20"/>
      <c r="T25" s="24"/>
      <c r="U25" s="20"/>
      <c r="V25" s="21"/>
      <c r="W25" s="20"/>
      <c r="X25" s="26" t="str">
        <f aca="false">IF(OR(T25="",U25="SKIP"),"",IF(C25="Sell",(N25-T25),(T25-N25))*Mult*O25)</f>
        <v/>
      </c>
      <c r="Y25" s="26" t="str">
        <f aca="false">IF(X25="","",Legs*O25*IF(B25="SPX",CommSPX,CommSPY))</f>
        <v/>
      </c>
      <c r="Z25" s="26" t="str">
        <f aca="false">IF(X25="","",X25-Y25)</f>
        <v/>
      </c>
      <c r="AA25" s="27" t="str">
        <f aca="false">IF(OR(Z25="",Q25=0),"",Z25/(Q25*Mult*O25))</f>
        <v/>
      </c>
      <c r="AB25" s="20"/>
    </row>
    <row r="26" customFormat="false" ht="15" hidden="false" customHeight="false" outlineLevel="0" collapsed="false">
      <c r="A26" s="19"/>
      <c r="B26" s="20"/>
      <c r="C26" s="20"/>
      <c r="D26" s="19"/>
      <c r="E26" s="20"/>
      <c r="F26" s="21"/>
      <c r="G26" s="22"/>
      <c r="H26" s="22"/>
      <c r="I26" s="21"/>
      <c r="J26" s="21"/>
      <c r="K26" s="21"/>
      <c r="L26" s="23" t="str">
        <f aca="false">IF(I26="","",MIN(I26-J26,K26-I26))</f>
        <v/>
      </c>
      <c r="M26" s="22"/>
      <c r="N26" s="24"/>
      <c r="O26" s="20"/>
      <c r="P26" s="25" t="str">
        <f aca="false">IF(N26="","",IF(C26="Sell",N26*(1-TargetPct),N26*(1+TargetPct)))</f>
        <v/>
      </c>
      <c r="Q26" s="25" t="str">
        <f aca="false">IF(N26="","",IF(C26="Sell",L26-N26,N26))</f>
        <v/>
      </c>
      <c r="R26" s="25" t="str">
        <f aca="false">IF(N26="","",IF(C26="Sell",N26,L26-N26))</f>
        <v/>
      </c>
      <c r="S26" s="20"/>
      <c r="T26" s="24"/>
      <c r="U26" s="20"/>
      <c r="V26" s="21"/>
      <c r="W26" s="20"/>
      <c r="X26" s="26" t="str">
        <f aca="false">IF(OR(T26="",U26="SKIP"),"",IF(C26="Sell",(N26-T26),(T26-N26))*Mult*O26)</f>
        <v/>
      </c>
      <c r="Y26" s="26" t="str">
        <f aca="false">IF(X26="","",Legs*O26*IF(B26="SPX",CommSPX,CommSPY))</f>
        <v/>
      </c>
      <c r="Z26" s="26" t="str">
        <f aca="false">IF(X26="","",X26-Y26)</f>
        <v/>
      </c>
      <c r="AA26" s="27" t="str">
        <f aca="false">IF(OR(Z26="",Q26=0),"",Z26/(Q26*Mult*O26))</f>
        <v/>
      </c>
      <c r="AB26" s="20"/>
    </row>
    <row r="27" customFormat="false" ht="15" hidden="false" customHeight="false" outlineLevel="0" collapsed="false">
      <c r="A27" s="19"/>
      <c r="B27" s="20"/>
      <c r="C27" s="20"/>
      <c r="D27" s="19"/>
      <c r="E27" s="20"/>
      <c r="F27" s="21"/>
      <c r="G27" s="22"/>
      <c r="H27" s="22"/>
      <c r="I27" s="21"/>
      <c r="J27" s="21"/>
      <c r="K27" s="21"/>
      <c r="L27" s="23" t="str">
        <f aca="false">IF(I27="","",MIN(I27-J27,K27-I27))</f>
        <v/>
      </c>
      <c r="M27" s="22"/>
      <c r="N27" s="24"/>
      <c r="O27" s="20"/>
      <c r="P27" s="25" t="str">
        <f aca="false">IF(N27="","",IF(C27="Sell",N27*(1-TargetPct),N27*(1+TargetPct)))</f>
        <v/>
      </c>
      <c r="Q27" s="25" t="str">
        <f aca="false">IF(N27="","",IF(C27="Sell",L27-N27,N27))</f>
        <v/>
      </c>
      <c r="R27" s="25" t="str">
        <f aca="false">IF(N27="","",IF(C27="Sell",N27,L27-N27))</f>
        <v/>
      </c>
      <c r="S27" s="20"/>
      <c r="T27" s="24"/>
      <c r="U27" s="20"/>
      <c r="V27" s="21"/>
      <c r="W27" s="20"/>
      <c r="X27" s="26" t="str">
        <f aca="false">IF(OR(T27="",U27="SKIP"),"",IF(C27="Sell",(N27-T27),(T27-N27))*Mult*O27)</f>
        <v/>
      </c>
      <c r="Y27" s="26" t="str">
        <f aca="false">IF(X27="","",Legs*O27*IF(B27="SPX",CommSPX,CommSPY))</f>
        <v/>
      </c>
      <c r="Z27" s="26" t="str">
        <f aca="false">IF(X27="","",X27-Y27)</f>
        <v/>
      </c>
      <c r="AA27" s="27" t="str">
        <f aca="false">IF(OR(Z27="",Q27=0),"",Z27/(Q27*Mult*O27))</f>
        <v/>
      </c>
      <c r="AB27" s="20"/>
    </row>
    <row r="28" customFormat="false" ht="15" hidden="false" customHeight="false" outlineLevel="0" collapsed="false">
      <c r="A28" s="19"/>
      <c r="B28" s="20"/>
      <c r="C28" s="20"/>
      <c r="D28" s="19"/>
      <c r="E28" s="20"/>
      <c r="F28" s="21"/>
      <c r="G28" s="22"/>
      <c r="H28" s="22"/>
      <c r="I28" s="21"/>
      <c r="J28" s="21"/>
      <c r="K28" s="21"/>
      <c r="L28" s="23" t="str">
        <f aca="false">IF(I28="","",MIN(I28-J28,K28-I28))</f>
        <v/>
      </c>
      <c r="M28" s="22"/>
      <c r="N28" s="24"/>
      <c r="O28" s="20"/>
      <c r="P28" s="25" t="str">
        <f aca="false">IF(N28="","",IF(C28="Sell",N28*(1-TargetPct),N28*(1+TargetPct)))</f>
        <v/>
      </c>
      <c r="Q28" s="25" t="str">
        <f aca="false">IF(N28="","",IF(C28="Sell",L28-N28,N28))</f>
        <v/>
      </c>
      <c r="R28" s="25" t="str">
        <f aca="false">IF(N28="","",IF(C28="Sell",N28,L28-N28))</f>
        <v/>
      </c>
      <c r="S28" s="20"/>
      <c r="T28" s="24"/>
      <c r="U28" s="20"/>
      <c r="V28" s="21"/>
      <c r="W28" s="20"/>
      <c r="X28" s="26" t="str">
        <f aca="false">IF(OR(T28="",U28="SKIP"),"",IF(C28="Sell",(N28-T28),(T28-N28))*Mult*O28)</f>
        <v/>
      </c>
      <c r="Y28" s="26" t="str">
        <f aca="false">IF(X28="","",Legs*O28*IF(B28="SPX",CommSPX,CommSPY))</f>
        <v/>
      </c>
      <c r="Z28" s="26" t="str">
        <f aca="false">IF(X28="","",X28-Y28)</f>
        <v/>
      </c>
      <c r="AA28" s="27" t="str">
        <f aca="false">IF(OR(Z28="",Q28=0),"",Z28/(Q28*Mult*O28))</f>
        <v/>
      </c>
      <c r="AB28" s="20"/>
    </row>
    <row r="29" customFormat="false" ht="15" hidden="false" customHeight="false" outlineLevel="0" collapsed="false">
      <c r="A29" s="19"/>
      <c r="B29" s="20"/>
      <c r="C29" s="20"/>
      <c r="D29" s="19"/>
      <c r="E29" s="20"/>
      <c r="F29" s="21"/>
      <c r="G29" s="22"/>
      <c r="H29" s="22"/>
      <c r="I29" s="21"/>
      <c r="J29" s="21"/>
      <c r="K29" s="21"/>
      <c r="L29" s="23" t="str">
        <f aca="false">IF(I29="","",MIN(I29-J29,K29-I29))</f>
        <v/>
      </c>
      <c r="M29" s="22"/>
      <c r="N29" s="24"/>
      <c r="O29" s="20"/>
      <c r="P29" s="25" t="str">
        <f aca="false">IF(N29="","",IF(C29="Sell",N29*(1-TargetPct),N29*(1+TargetPct)))</f>
        <v/>
      </c>
      <c r="Q29" s="25" t="str">
        <f aca="false">IF(N29="","",IF(C29="Sell",L29-N29,N29))</f>
        <v/>
      </c>
      <c r="R29" s="25" t="str">
        <f aca="false">IF(N29="","",IF(C29="Sell",N29,L29-N29))</f>
        <v/>
      </c>
      <c r="S29" s="20"/>
      <c r="T29" s="24"/>
      <c r="U29" s="20"/>
      <c r="V29" s="21"/>
      <c r="W29" s="20"/>
      <c r="X29" s="26" t="str">
        <f aca="false">IF(OR(T29="",U29="SKIP"),"",IF(C29="Sell",(N29-T29),(T29-N29))*Mult*O29)</f>
        <v/>
      </c>
      <c r="Y29" s="26" t="str">
        <f aca="false">IF(X29="","",Legs*O29*IF(B29="SPX",CommSPX,CommSPY))</f>
        <v/>
      </c>
      <c r="Z29" s="26" t="str">
        <f aca="false">IF(X29="","",X29-Y29)</f>
        <v/>
      </c>
      <c r="AA29" s="27" t="str">
        <f aca="false">IF(OR(Z29="",Q29=0),"",Z29/(Q29*Mult*O29))</f>
        <v/>
      </c>
      <c r="AB29" s="20"/>
    </row>
    <row r="30" customFormat="false" ht="15" hidden="false" customHeight="false" outlineLevel="0" collapsed="false">
      <c r="A30" s="19"/>
      <c r="B30" s="20"/>
      <c r="C30" s="20"/>
      <c r="D30" s="19"/>
      <c r="E30" s="20"/>
      <c r="F30" s="21"/>
      <c r="G30" s="22"/>
      <c r="H30" s="22"/>
      <c r="I30" s="21"/>
      <c r="J30" s="21"/>
      <c r="K30" s="21"/>
      <c r="L30" s="23" t="str">
        <f aca="false">IF(I30="","",MIN(I30-J30,K30-I30))</f>
        <v/>
      </c>
      <c r="M30" s="22"/>
      <c r="N30" s="24"/>
      <c r="O30" s="20"/>
      <c r="P30" s="25" t="str">
        <f aca="false">IF(N30="","",IF(C30="Sell",N30*(1-TargetPct),N30*(1+TargetPct)))</f>
        <v/>
      </c>
      <c r="Q30" s="25" t="str">
        <f aca="false">IF(N30="","",IF(C30="Sell",L30-N30,N30))</f>
        <v/>
      </c>
      <c r="R30" s="25" t="str">
        <f aca="false">IF(N30="","",IF(C30="Sell",N30,L30-N30))</f>
        <v/>
      </c>
      <c r="S30" s="20"/>
      <c r="T30" s="24"/>
      <c r="U30" s="20"/>
      <c r="V30" s="21"/>
      <c r="W30" s="20"/>
      <c r="X30" s="26" t="str">
        <f aca="false">IF(OR(T30="",U30="SKIP"),"",IF(C30="Sell",(N30-T30),(T30-N30))*Mult*O30)</f>
        <v/>
      </c>
      <c r="Y30" s="26" t="str">
        <f aca="false">IF(X30="","",Legs*O30*IF(B30="SPX",CommSPX,CommSPY))</f>
        <v/>
      </c>
      <c r="Z30" s="26" t="str">
        <f aca="false">IF(X30="","",X30-Y30)</f>
        <v/>
      </c>
      <c r="AA30" s="27" t="str">
        <f aca="false">IF(OR(Z30="",Q30=0),"",Z30/(Q30*Mult*O30))</f>
        <v/>
      </c>
      <c r="AB30" s="20"/>
    </row>
    <row r="31" customFormat="false" ht="15" hidden="false" customHeight="false" outlineLevel="0" collapsed="false">
      <c r="A31" s="19"/>
      <c r="B31" s="20"/>
      <c r="C31" s="20"/>
      <c r="D31" s="19"/>
      <c r="E31" s="20"/>
      <c r="F31" s="21"/>
      <c r="G31" s="22"/>
      <c r="H31" s="22"/>
      <c r="I31" s="21"/>
      <c r="J31" s="21"/>
      <c r="K31" s="21"/>
      <c r="L31" s="23" t="str">
        <f aca="false">IF(I31="","",MIN(I31-J31,K31-I31))</f>
        <v/>
      </c>
      <c r="M31" s="22"/>
      <c r="N31" s="24"/>
      <c r="O31" s="20"/>
      <c r="P31" s="25" t="str">
        <f aca="false">IF(N31="","",IF(C31="Sell",N31*(1-TargetPct),N31*(1+TargetPct)))</f>
        <v/>
      </c>
      <c r="Q31" s="25" t="str">
        <f aca="false">IF(N31="","",IF(C31="Sell",L31-N31,N31))</f>
        <v/>
      </c>
      <c r="R31" s="25" t="str">
        <f aca="false">IF(N31="","",IF(C31="Sell",N31,L31-N31))</f>
        <v/>
      </c>
      <c r="S31" s="20"/>
      <c r="T31" s="24"/>
      <c r="U31" s="20"/>
      <c r="V31" s="21"/>
      <c r="W31" s="20"/>
      <c r="X31" s="26" t="str">
        <f aca="false">IF(OR(T31="",U31="SKIP"),"",IF(C31="Sell",(N31-T31),(T31-N31))*Mult*O31)</f>
        <v/>
      </c>
      <c r="Y31" s="26" t="str">
        <f aca="false">IF(X31="","",Legs*O31*IF(B31="SPX",CommSPX,CommSPY))</f>
        <v/>
      </c>
      <c r="Z31" s="26" t="str">
        <f aca="false">IF(X31="","",X31-Y31)</f>
        <v/>
      </c>
      <c r="AA31" s="27" t="str">
        <f aca="false">IF(OR(Z31="",Q31=0),"",Z31/(Q31*Mult*O31))</f>
        <v/>
      </c>
      <c r="AB31" s="20"/>
    </row>
    <row r="32" customFormat="false" ht="15" hidden="false" customHeight="false" outlineLevel="0" collapsed="false">
      <c r="A32" s="19"/>
      <c r="B32" s="20"/>
      <c r="C32" s="20"/>
      <c r="D32" s="19"/>
      <c r="E32" s="20"/>
      <c r="F32" s="21"/>
      <c r="G32" s="22"/>
      <c r="H32" s="22"/>
      <c r="I32" s="21"/>
      <c r="J32" s="21"/>
      <c r="K32" s="21"/>
      <c r="L32" s="23" t="str">
        <f aca="false">IF(I32="","",MIN(I32-J32,K32-I32))</f>
        <v/>
      </c>
      <c r="M32" s="22"/>
      <c r="N32" s="24"/>
      <c r="O32" s="20"/>
      <c r="P32" s="25" t="str">
        <f aca="false">IF(N32="","",IF(C32="Sell",N32*(1-TargetPct),N32*(1+TargetPct)))</f>
        <v/>
      </c>
      <c r="Q32" s="25" t="str">
        <f aca="false">IF(N32="","",IF(C32="Sell",L32-N32,N32))</f>
        <v/>
      </c>
      <c r="R32" s="25" t="str">
        <f aca="false">IF(N32="","",IF(C32="Sell",N32,L32-N32))</f>
        <v/>
      </c>
      <c r="S32" s="20"/>
      <c r="T32" s="24"/>
      <c r="U32" s="20"/>
      <c r="V32" s="21"/>
      <c r="W32" s="20"/>
      <c r="X32" s="26" t="str">
        <f aca="false">IF(OR(T32="",U32="SKIP"),"",IF(C32="Sell",(N32-T32),(T32-N32))*Mult*O32)</f>
        <v/>
      </c>
      <c r="Y32" s="26" t="str">
        <f aca="false">IF(X32="","",Legs*O32*IF(B32="SPX",CommSPX,CommSPY))</f>
        <v/>
      </c>
      <c r="Z32" s="26" t="str">
        <f aca="false">IF(X32="","",X32-Y32)</f>
        <v/>
      </c>
      <c r="AA32" s="27" t="str">
        <f aca="false">IF(OR(Z32="",Q32=0),"",Z32/(Q32*Mult*O32))</f>
        <v/>
      </c>
      <c r="AB32" s="20"/>
    </row>
    <row r="33" customFormat="false" ht="15" hidden="false" customHeight="false" outlineLevel="0" collapsed="false">
      <c r="A33" s="19"/>
      <c r="B33" s="20"/>
      <c r="C33" s="20"/>
      <c r="D33" s="19"/>
      <c r="E33" s="20"/>
      <c r="F33" s="21"/>
      <c r="G33" s="22"/>
      <c r="H33" s="22"/>
      <c r="I33" s="21"/>
      <c r="J33" s="21"/>
      <c r="K33" s="21"/>
      <c r="L33" s="23" t="str">
        <f aca="false">IF(I33="","",MIN(I33-J33,K33-I33))</f>
        <v/>
      </c>
      <c r="M33" s="22"/>
      <c r="N33" s="24"/>
      <c r="O33" s="20"/>
      <c r="P33" s="25" t="str">
        <f aca="false">IF(N33="","",IF(C33="Sell",N33*(1-TargetPct),N33*(1+TargetPct)))</f>
        <v/>
      </c>
      <c r="Q33" s="25" t="str">
        <f aca="false">IF(N33="","",IF(C33="Sell",L33-N33,N33))</f>
        <v/>
      </c>
      <c r="R33" s="25" t="str">
        <f aca="false">IF(N33="","",IF(C33="Sell",N33,L33-N33))</f>
        <v/>
      </c>
      <c r="S33" s="20"/>
      <c r="T33" s="24"/>
      <c r="U33" s="20"/>
      <c r="V33" s="21"/>
      <c r="W33" s="20"/>
      <c r="X33" s="26" t="str">
        <f aca="false">IF(OR(T33="",U33="SKIP"),"",IF(C33="Sell",(N33-T33),(T33-N33))*Mult*O33)</f>
        <v/>
      </c>
      <c r="Y33" s="26" t="str">
        <f aca="false">IF(X33="","",Legs*O33*IF(B33="SPX",CommSPX,CommSPY))</f>
        <v/>
      </c>
      <c r="Z33" s="26" t="str">
        <f aca="false">IF(X33="","",X33-Y33)</f>
        <v/>
      </c>
      <c r="AA33" s="27" t="str">
        <f aca="false">IF(OR(Z33="",Q33=0),"",Z33/(Q33*Mult*O33))</f>
        <v/>
      </c>
      <c r="AB33" s="20"/>
    </row>
    <row r="34" customFormat="false" ht="15" hidden="false" customHeight="false" outlineLevel="0" collapsed="false">
      <c r="A34" s="19"/>
      <c r="B34" s="20"/>
      <c r="C34" s="20"/>
      <c r="D34" s="19"/>
      <c r="E34" s="20"/>
      <c r="F34" s="21"/>
      <c r="G34" s="22"/>
      <c r="H34" s="22"/>
      <c r="I34" s="21"/>
      <c r="J34" s="21"/>
      <c r="K34" s="21"/>
      <c r="L34" s="23" t="str">
        <f aca="false">IF(I34="","",MIN(I34-J34,K34-I34))</f>
        <v/>
      </c>
      <c r="M34" s="22"/>
      <c r="N34" s="24"/>
      <c r="O34" s="20"/>
      <c r="P34" s="25" t="str">
        <f aca="false">IF(N34="","",IF(C34="Sell",N34*(1-TargetPct),N34*(1+TargetPct)))</f>
        <v/>
      </c>
      <c r="Q34" s="25" t="str">
        <f aca="false">IF(N34="","",IF(C34="Sell",L34-N34,N34))</f>
        <v/>
      </c>
      <c r="R34" s="25" t="str">
        <f aca="false">IF(N34="","",IF(C34="Sell",N34,L34-N34))</f>
        <v/>
      </c>
      <c r="S34" s="20"/>
      <c r="T34" s="24"/>
      <c r="U34" s="20"/>
      <c r="V34" s="21"/>
      <c r="W34" s="20"/>
      <c r="X34" s="26" t="str">
        <f aca="false">IF(OR(T34="",U34="SKIP"),"",IF(C34="Sell",(N34-T34),(T34-N34))*Mult*O34)</f>
        <v/>
      </c>
      <c r="Y34" s="26" t="str">
        <f aca="false">IF(X34="","",Legs*O34*IF(B34="SPX",CommSPX,CommSPY))</f>
        <v/>
      </c>
      <c r="Z34" s="26" t="str">
        <f aca="false">IF(X34="","",X34-Y34)</f>
        <v/>
      </c>
      <c r="AA34" s="27" t="str">
        <f aca="false">IF(OR(Z34="",Q34=0),"",Z34/(Q34*Mult*O34))</f>
        <v/>
      </c>
      <c r="AB34" s="20"/>
    </row>
    <row r="35" customFormat="false" ht="15" hidden="false" customHeight="false" outlineLevel="0" collapsed="false">
      <c r="A35" s="19"/>
      <c r="B35" s="20"/>
      <c r="C35" s="20"/>
      <c r="D35" s="19"/>
      <c r="E35" s="20"/>
      <c r="F35" s="21"/>
      <c r="G35" s="22"/>
      <c r="H35" s="22"/>
      <c r="I35" s="21"/>
      <c r="J35" s="21"/>
      <c r="K35" s="21"/>
      <c r="L35" s="23" t="str">
        <f aca="false">IF(I35="","",MIN(I35-J35,K35-I35))</f>
        <v/>
      </c>
      <c r="M35" s="22"/>
      <c r="N35" s="24"/>
      <c r="O35" s="20"/>
      <c r="P35" s="25" t="str">
        <f aca="false">IF(N35="","",IF(C35="Sell",N35*(1-TargetPct),N35*(1+TargetPct)))</f>
        <v/>
      </c>
      <c r="Q35" s="25" t="str">
        <f aca="false">IF(N35="","",IF(C35="Sell",L35-N35,N35))</f>
        <v/>
      </c>
      <c r="R35" s="25" t="str">
        <f aca="false">IF(N35="","",IF(C35="Sell",N35,L35-N35))</f>
        <v/>
      </c>
      <c r="S35" s="20"/>
      <c r="T35" s="24"/>
      <c r="U35" s="20"/>
      <c r="V35" s="21"/>
      <c r="W35" s="20"/>
      <c r="X35" s="26" t="str">
        <f aca="false">IF(OR(T35="",U35="SKIP"),"",IF(C35="Sell",(N35-T35),(T35-N35))*Mult*O35)</f>
        <v/>
      </c>
      <c r="Y35" s="26" t="str">
        <f aca="false">IF(X35="","",Legs*O35*IF(B35="SPX",CommSPX,CommSPY))</f>
        <v/>
      </c>
      <c r="Z35" s="26" t="str">
        <f aca="false">IF(X35="","",X35-Y35)</f>
        <v/>
      </c>
      <c r="AA35" s="27" t="str">
        <f aca="false">IF(OR(Z35="",Q35=0),"",Z35/(Q35*Mult*O35))</f>
        <v/>
      </c>
      <c r="AB35" s="20"/>
    </row>
    <row r="36" customFormat="false" ht="15" hidden="false" customHeight="false" outlineLevel="0" collapsed="false">
      <c r="A36" s="19"/>
      <c r="B36" s="20"/>
      <c r="C36" s="20"/>
      <c r="D36" s="19"/>
      <c r="E36" s="20"/>
      <c r="F36" s="21"/>
      <c r="G36" s="22"/>
      <c r="H36" s="22"/>
      <c r="I36" s="21"/>
      <c r="J36" s="21"/>
      <c r="K36" s="21"/>
      <c r="L36" s="23" t="str">
        <f aca="false">IF(I36="","",MIN(I36-J36,K36-I36))</f>
        <v/>
      </c>
      <c r="M36" s="22"/>
      <c r="N36" s="24"/>
      <c r="O36" s="20"/>
      <c r="P36" s="25" t="str">
        <f aca="false">IF(N36="","",IF(C36="Sell",N36*(1-TargetPct),N36*(1+TargetPct)))</f>
        <v/>
      </c>
      <c r="Q36" s="25" t="str">
        <f aca="false">IF(N36="","",IF(C36="Sell",L36-N36,N36))</f>
        <v/>
      </c>
      <c r="R36" s="25" t="str">
        <f aca="false">IF(N36="","",IF(C36="Sell",N36,L36-N36))</f>
        <v/>
      </c>
      <c r="S36" s="20"/>
      <c r="T36" s="24"/>
      <c r="U36" s="20"/>
      <c r="V36" s="21"/>
      <c r="W36" s="20"/>
      <c r="X36" s="26" t="str">
        <f aca="false">IF(OR(T36="",U36="SKIP"),"",IF(C36="Sell",(N36-T36),(T36-N36))*Mult*O36)</f>
        <v/>
      </c>
      <c r="Y36" s="26" t="str">
        <f aca="false">IF(X36="","",Legs*O36*IF(B36="SPX",CommSPX,CommSPY))</f>
        <v/>
      </c>
      <c r="Z36" s="26" t="str">
        <f aca="false">IF(X36="","",X36-Y36)</f>
        <v/>
      </c>
      <c r="AA36" s="27" t="str">
        <f aca="false">IF(OR(Z36="",Q36=0),"",Z36/(Q36*Mult*O36))</f>
        <v/>
      </c>
      <c r="AB36" s="20"/>
    </row>
    <row r="37" customFormat="false" ht="15" hidden="false" customHeight="false" outlineLevel="0" collapsed="false">
      <c r="A37" s="19"/>
      <c r="B37" s="20"/>
      <c r="C37" s="20"/>
      <c r="D37" s="19"/>
      <c r="E37" s="20"/>
      <c r="F37" s="21"/>
      <c r="G37" s="22"/>
      <c r="H37" s="22"/>
      <c r="I37" s="21"/>
      <c r="J37" s="21"/>
      <c r="K37" s="21"/>
      <c r="L37" s="23" t="str">
        <f aca="false">IF(I37="","",MIN(I37-J37,K37-I37))</f>
        <v/>
      </c>
      <c r="M37" s="22"/>
      <c r="N37" s="24"/>
      <c r="O37" s="20"/>
      <c r="P37" s="25" t="str">
        <f aca="false">IF(N37="","",IF(C37="Sell",N37*(1-TargetPct),N37*(1+TargetPct)))</f>
        <v/>
      </c>
      <c r="Q37" s="25" t="str">
        <f aca="false">IF(N37="","",IF(C37="Sell",L37-N37,N37))</f>
        <v/>
      </c>
      <c r="R37" s="25" t="str">
        <f aca="false">IF(N37="","",IF(C37="Sell",N37,L37-N37))</f>
        <v/>
      </c>
      <c r="S37" s="20"/>
      <c r="T37" s="24"/>
      <c r="U37" s="20"/>
      <c r="V37" s="21"/>
      <c r="W37" s="20"/>
      <c r="X37" s="26" t="str">
        <f aca="false">IF(OR(T37="",U37="SKIP"),"",IF(C37="Sell",(N37-T37),(T37-N37))*Mult*O37)</f>
        <v/>
      </c>
      <c r="Y37" s="26" t="str">
        <f aca="false">IF(X37="","",Legs*O37*IF(B37="SPX",CommSPX,CommSPY))</f>
        <v/>
      </c>
      <c r="Z37" s="26" t="str">
        <f aca="false">IF(X37="","",X37-Y37)</f>
        <v/>
      </c>
      <c r="AA37" s="27" t="str">
        <f aca="false">IF(OR(Z37="",Q37=0),"",Z37/(Q37*Mult*O37))</f>
        <v/>
      </c>
      <c r="AB37" s="20"/>
    </row>
    <row r="38" customFormat="false" ht="15" hidden="false" customHeight="false" outlineLevel="0" collapsed="false">
      <c r="A38" s="19"/>
      <c r="B38" s="20"/>
      <c r="C38" s="20"/>
      <c r="D38" s="19"/>
      <c r="E38" s="20"/>
      <c r="F38" s="21"/>
      <c r="G38" s="22"/>
      <c r="H38" s="22"/>
      <c r="I38" s="21"/>
      <c r="J38" s="21"/>
      <c r="K38" s="21"/>
      <c r="L38" s="23" t="str">
        <f aca="false">IF(I38="","",MIN(I38-J38,K38-I38))</f>
        <v/>
      </c>
      <c r="M38" s="22"/>
      <c r="N38" s="24"/>
      <c r="O38" s="20"/>
      <c r="P38" s="25" t="str">
        <f aca="false">IF(N38="","",IF(C38="Sell",N38*(1-TargetPct),N38*(1+TargetPct)))</f>
        <v/>
      </c>
      <c r="Q38" s="25" t="str">
        <f aca="false">IF(N38="","",IF(C38="Sell",L38-N38,N38))</f>
        <v/>
      </c>
      <c r="R38" s="25" t="str">
        <f aca="false">IF(N38="","",IF(C38="Sell",N38,L38-N38))</f>
        <v/>
      </c>
      <c r="S38" s="20"/>
      <c r="T38" s="24"/>
      <c r="U38" s="20"/>
      <c r="V38" s="21"/>
      <c r="W38" s="20"/>
      <c r="X38" s="26" t="str">
        <f aca="false">IF(OR(T38="",U38="SKIP"),"",IF(C38="Sell",(N38-T38),(T38-N38))*Mult*O38)</f>
        <v/>
      </c>
      <c r="Y38" s="26" t="str">
        <f aca="false">IF(X38="","",Legs*O38*IF(B38="SPX",CommSPX,CommSPY))</f>
        <v/>
      </c>
      <c r="Z38" s="26" t="str">
        <f aca="false">IF(X38="","",X38-Y38)</f>
        <v/>
      </c>
      <c r="AA38" s="27" t="str">
        <f aca="false">IF(OR(Z38="",Q38=0),"",Z38/(Q38*Mult*O38))</f>
        <v/>
      </c>
      <c r="AB38" s="20"/>
    </row>
    <row r="39" customFormat="false" ht="15" hidden="false" customHeight="false" outlineLevel="0" collapsed="false">
      <c r="A39" s="19"/>
      <c r="B39" s="20"/>
      <c r="C39" s="20"/>
      <c r="D39" s="19"/>
      <c r="E39" s="20"/>
      <c r="F39" s="21"/>
      <c r="G39" s="22"/>
      <c r="H39" s="22"/>
      <c r="I39" s="21"/>
      <c r="J39" s="21"/>
      <c r="K39" s="21"/>
      <c r="L39" s="23" t="str">
        <f aca="false">IF(I39="","",MIN(I39-J39,K39-I39))</f>
        <v/>
      </c>
      <c r="M39" s="22"/>
      <c r="N39" s="24"/>
      <c r="O39" s="20"/>
      <c r="P39" s="25" t="str">
        <f aca="false">IF(N39="","",IF(C39="Sell",N39*(1-TargetPct),N39*(1+TargetPct)))</f>
        <v/>
      </c>
      <c r="Q39" s="25" t="str">
        <f aca="false">IF(N39="","",IF(C39="Sell",L39-N39,N39))</f>
        <v/>
      </c>
      <c r="R39" s="25" t="str">
        <f aca="false">IF(N39="","",IF(C39="Sell",N39,L39-N39))</f>
        <v/>
      </c>
      <c r="S39" s="20"/>
      <c r="T39" s="24"/>
      <c r="U39" s="20"/>
      <c r="V39" s="21"/>
      <c r="W39" s="20"/>
      <c r="X39" s="26" t="str">
        <f aca="false">IF(OR(T39="",U39="SKIP"),"",IF(C39="Sell",(N39-T39),(T39-N39))*Mult*O39)</f>
        <v/>
      </c>
      <c r="Y39" s="26" t="str">
        <f aca="false">IF(X39="","",Legs*O39*IF(B39="SPX",CommSPX,CommSPY))</f>
        <v/>
      </c>
      <c r="Z39" s="26" t="str">
        <f aca="false">IF(X39="","",X39-Y39)</f>
        <v/>
      </c>
      <c r="AA39" s="27" t="str">
        <f aca="false">IF(OR(Z39="",Q39=0),"",Z39/(Q39*Mult*O39))</f>
        <v/>
      </c>
      <c r="AB39" s="20"/>
    </row>
    <row r="40" customFormat="false" ht="15" hidden="false" customHeight="false" outlineLevel="0" collapsed="false">
      <c r="A40" s="19"/>
      <c r="B40" s="20"/>
      <c r="C40" s="20"/>
      <c r="D40" s="19"/>
      <c r="E40" s="20"/>
      <c r="F40" s="21"/>
      <c r="G40" s="22"/>
      <c r="H40" s="22"/>
      <c r="I40" s="21"/>
      <c r="J40" s="21"/>
      <c r="K40" s="21"/>
      <c r="L40" s="23" t="str">
        <f aca="false">IF(I40="","",MIN(I40-J40,K40-I40))</f>
        <v/>
      </c>
      <c r="M40" s="22"/>
      <c r="N40" s="24"/>
      <c r="O40" s="20"/>
      <c r="P40" s="25" t="str">
        <f aca="false">IF(N40="","",IF(C40="Sell",N40*(1-TargetPct),N40*(1+TargetPct)))</f>
        <v/>
      </c>
      <c r="Q40" s="25" t="str">
        <f aca="false">IF(N40="","",IF(C40="Sell",L40-N40,N40))</f>
        <v/>
      </c>
      <c r="R40" s="25" t="str">
        <f aca="false">IF(N40="","",IF(C40="Sell",N40,L40-N40))</f>
        <v/>
      </c>
      <c r="S40" s="20"/>
      <c r="T40" s="24"/>
      <c r="U40" s="20"/>
      <c r="V40" s="21"/>
      <c r="W40" s="20"/>
      <c r="X40" s="26" t="str">
        <f aca="false">IF(OR(T40="",U40="SKIP"),"",IF(C40="Sell",(N40-T40),(T40-N40))*Mult*O40)</f>
        <v/>
      </c>
      <c r="Y40" s="26" t="str">
        <f aca="false">IF(X40="","",Legs*O40*IF(B40="SPX",CommSPX,CommSPY))</f>
        <v/>
      </c>
      <c r="Z40" s="26" t="str">
        <f aca="false">IF(X40="","",X40-Y40)</f>
        <v/>
      </c>
      <c r="AA40" s="27" t="str">
        <f aca="false">IF(OR(Z40="",Q40=0),"",Z40/(Q40*Mult*O40))</f>
        <v/>
      </c>
      <c r="AB40" s="20"/>
    </row>
    <row r="41" customFormat="false" ht="15" hidden="false" customHeight="false" outlineLevel="0" collapsed="false">
      <c r="A41" s="19"/>
      <c r="B41" s="20"/>
      <c r="C41" s="20"/>
      <c r="D41" s="19"/>
      <c r="E41" s="20"/>
      <c r="F41" s="21"/>
      <c r="G41" s="22"/>
      <c r="H41" s="22"/>
      <c r="I41" s="21"/>
      <c r="J41" s="21"/>
      <c r="K41" s="21"/>
      <c r="L41" s="23" t="str">
        <f aca="false">IF(I41="","",MIN(I41-J41,K41-I41))</f>
        <v/>
      </c>
      <c r="M41" s="22"/>
      <c r="N41" s="24"/>
      <c r="O41" s="20"/>
      <c r="P41" s="25" t="str">
        <f aca="false">IF(N41="","",IF(C41="Sell",N41*(1-TargetPct),N41*(1+TargetPct)))</f>
        <v/>
      </c>
      <c r="Q41" s="25" t="str">
        <f aca="false">IF(N41="","",IF(C41="Sell",L41-N41,N41))</f>
        <v/>
      </c>
      <c r="R41" s="25" t="str">
        <f aca="false">IF(N41="","",IF(C41="Sell",N41,L41-N41))</f>
        <v/>
      </c>
      <c r="S41" s="20"/>
      <c r="T41" s="24"/>
      <c r="U41" s="20"/>
      <c r="V41" s="21"/>
      <c r="W41" s="20"/>
      <c r="X41" s="26" t="str">
        <f aca="false">IF(OR(T41="",U41="SKIP"),"",IF(C41="Sell",(N41-T41),(T41-N41))*Mult*O41)</f>
        <v/>
      </c>
      <c r="Y41" s="26" t="str">
        <f aca="false">IF(X41="","",Legs*O41*IF(B41="SPX",CommSPX,CommSPY))</f>
        <v/>
      </c>
      <c r="Z41" s="26" t="str">
        <f aca="false">IF(X41="","",X41-Y41)</f>
        <v/>
      </c>
      <c r="AA41" s="27" t="str">
        <f aca="false">IF(OR(Z41="",Q41=0),"",Z41/(Q41*Mult*O41))</f>
        <v/>
      </c>
      <c r="AB41" s="20"/>
    </row>
    <row r="42" customFormat="false" ht="15" hidden="false" customHeight="false" outlineLevel="0" collapsed="false">
      <c r="A42" s="19"/>
      <c r="B42" s="20"/>
      <c r="C42" s="20"/>
      <c r="D42" s="19"/>
      <c r="E42" s="20"/>
      <c r="F42" s="21"/>
      <c r="G42" s="22"/>
      <c r="H42" s="22"/>
      <c r="I42" s="21"/>
      <c r="J42" s="21"/>
      <c r="K42" s="21"/>
      <c r="L42" s="23" t="str">
        <f aca="false">IF(I42="","",MIN(I42-J42,K42-I42))</f>
        <v/>
      </c>
      <c r="M42" s="22"/>
      <c r="N42" s="24"/>
      <c r="O42" s="20"/>
      <c r="P42" s="25" t="str">
        <f aca="false">IF(N42="","",IF(C42="Sell",N42*(1-TargetPct),N42*(1+TargetPct)))</f>
        <v/>
      </c>
      <c r="Q42" s="25" t="str">
        <f aca="false">IF(N42="","",IF(C42="Sell",L42-N42,N42))</f>
        <v/>
      </c>
      <c r="R42" s="25" t="str">
        <f aca="false">IF(N42="","",IF(C42="Sell",N42,L42-N42))</f>
        <v/>
      </c>
      <c r="S42" s="20"/>
      <c r="T42" s="24"/>
      <c r="U42" s="20"/>
      <c r="V42" s="21"/>
      <c r="W42" s="20"/>
      <c r="X42" s="26" t="str">
        <f aca="false">IF(OR(T42="",U42="SKIP"),"",IF(C42="Sell",(N42-T42),(T42-N42))*Mult*O42)</f>
        <v/>
      </c>
      <c r="Y42" s="26" t="str">
        <f aca="false">IF(X42="","",Legs*O42*IF(B42="SPX",CommSPX,CommSPY))</f>
        <v/>
      </c>
      <c r="Z42" s="26" t="str">
        <f aca="false">IF(X42="","",X42-Y42)</f>
        <v/>
      </c>
      <c r="AA42" s="27" t="str">
        <f aca="false">IF(OR(Z42="",Q42=0),"",Z42/(Q42*Mult*O42))</f>
        <v/>
      </c>
      <c r="AB42" s="20"/>
    </row>
    <row r="43" customFormat="false" ht="15" hidden="false" customHeight="false" outlineLevel="0" collapsed="false">
      <c r="A43" s="19"/>
      <c r="B43" s="20"/>
      <c r="C43" s="20"/>
      <c r="D43" s="19"/>
      <c r="E43" s="20"/>
      <c r="F43" s="21"/>
      <c r="G43" s="22"/>
      <c r="H43" s="22"/>
      <c r="I43" s="21"/>
      <c r="J43" s="21"/>
      <c r="K43" s="21"/>
      <c r="L43" s="23" t="str">
        <f aca="false">IF(I43="","",MIN(I43-J43,K43-I43))</f>
        <v/>
      </c>
      <c r="M43" s="22"/>
      <c r="N43" s="24"/>
      <c r="O43" s="20"/>
      <c r="P43" s="25" t="str">
        <f aca="false">IF(N43="","",IF(C43="Sell",N43*(1-TargetPct),N43*(1+TargetPct)))</f>
        <v/>
      </c>
      <c r="Q43" s="25" t="str">
        <f aca="false">IF(N43="","",IF(C43="Sell",L43-N43,N43))</f>
        <v/>
      </c>
      <c r="R43" s="25" t="str">
        <f aca="false">IF(N43="","",IF(C43="Sell",N43,L43-N43))</f>
        <v/>
      </c>
      <c r="S43" s="20"/>
      <c r="T43" s="24"/>
      <c r="U43" s="20"/>
      <c r="V43" s="21"/>
      <c r="W43" s="20"/>
      <c r="X43" s="26" t="str">
        <f aca="false">IF(OR(T43="",U43="SKIP"),"",IF(C43="Sell",(N43-T43),(T43-N43))*Mult*O43)</f>
        <v/>
      </c>
      <c r="Y43" s="26" t="str">
        <f aca="false">IF(X43="","",Legs*O43*IF(B43="SPX",CommSPX,CommSPY))</f>
        <v/>
      </c>
      <c r="Z43" s="26" t="str">
        <f aca="false">IF(X43="","",X43-Y43)</f>
        <v/>
      </c>
      <c r="AA43" s="27" t="str">
        <f aca="false">IF(OR(Z43="",Q43=0),"",Z43/(Q43*Mult*O43))</f>
        <v/>
      </c>
      <c r="AB43" s="20"/>
    </row>
    <row r="44" customFormat="false" ht="15" hidden="false" customHeight="false" outlineLevel="0" collapsed="false">
      <c r="A44" s="19"/>
      <c r="B44" s="20"/>
      <c r="C44" s="20"/>
      <c r="D44" s="19"/>
      <c r="E44" s="20"/>
      <c r="F44" s="21"/>
      <c r="G44" s="22"/>
      <c r="H44" s="22"/>
      <c r="I44" s="21"/>
      <c r="J44" s="21"/>
      <c r="K44" s="21"/>
      <c r="L44" s="23" t="str">
        <f aca="false">IF(I44="","",MIN(I44-J44,K44-I44))</f>
        <v/>
      </c>
      <c r="M44" s="22"/>
      <c r="N44" s="24"/>
      <c r="O44" s="20"/>
      <c r="P44" s="25" t="str">
        <f aca="false">IF(N44="","",IF(C44="Sell",N44*(1-TargetPct),N44*(1+TargetPct)))</f>
        <v/>
      </c>
      <c r="Q44" s="25" t="str">
        <f aca="false">IF(N44="","",IF(C44="Sell",L44-N44,N44))</f>
        <v/>
      </c>
      <c r="R44" s="25" t="str">
        <f aca="false">IF(N44="","",IF(C44="Sell",N44,L44-N44))</f>
        <v/>
      </c>
      <c r="S44" s="20"/>
      <c r="T44" s="24"/>
      <c r="U44" s="20"/>
      <c r="V44" s="21"/>
      <c r="W44" s="20"/>
      <c r="X44" s="26" t="str">
        <f aca="false">IF(OR(T44="",U44="SKIP"),"",IF(C44="Sell",(N44-T44),(T44-N44))*Mult*O44)</f>
        <v/>
      </c>
      <c r="Y44" s="26" t="str">
        <f aca="false">IF(X44="","",Legs*O44*IF(B44="SPX",CommSPX,CommSPY))</f>
        <v/>
      </c>
      <c r="Z44" s="26" t="str">
        <f aca="false">IF(X44="","",X44-Y44)</f>
        <v/>
      </c>
      <c r="AA44" s="27" t="str">
        <f aca="false">IF(OR(Z44="",Q44=0),"",Z44/(Q44*Mult*O44))</f>
        <v/>
      </c>
      <c r="AB44" s="20"/>
    </row>
    <row r="45" customFormat="false" ht="15" hidden="false" customHeight="false" outlineLevel="0" collapsed="false">
      <c r="A45" s="19"/>
      <c r="B45" s="20"/>
      <c r="C45" s="20"/>
      <c r="D45" s="19"/>
      <c r="E45" s="20"/>
      <c r="F45" s="21"/>
      <c r="G45" s="22"/>
      <c r="H45" s="22"/>
      <c r="I45" s="21"/>
      <c r="J45" s="21"/>
      <c r="K45" s="21"/>
      <c r="L45" s="23" t="str">
        <f aca="false">IF(I45="","",MIN(I45-J45,K45-I45))</f>
        <v/>
      </c>
      <c r="M45" s="22"/>
      <c r="N45" s="24"/>
      <c r="O45" s="20"/>
      <c r="P45" s="25" t="str">
        <f aca="false">IF(N45="","",IF(C45="Sell",N45*(1-TargetPct),N45*(1+TargetPct)))</f>
        <v/>
      </c>
      <c r="Q45" s="25" t="str">
        <f aca="false">IF(N45="","",IF(C45="Sell",L45-N45,N45))</f>
        <v/>
      </c>
      <c r="R45" s="25" t="str">
        <f aca="false">IF(N45="","",IF(C45="Sell",N45,L45-N45))</f>
        <v/>
      </c>
      <c r="S45" s="20"/>
      <c r="T45" s="24"/>
      <c r="U45" s="20"/>
      <c r="V45" s="21"/>
      <c r="W45" s="20"/>
      <c r="X45" s="26" t="str">
        <f aca="false">IF(OR(T45="",U45="SKIP"),"",IF(C45="Sell",(N45-T45),(T45-N45))*Mult*O45)</f>
        <v/>
      </c>
      <c r="Y45" s="26" t="str">
        <f aca="false">IF(X45="","",Legs*O45*IF(B45="SPX",CommSPX,CommSPY))</f>
        <v/>
      </c>
      <c r="Z45" s="26" t="str">
        <f aca="false">IF(X45="","",X45-Y45)</f>
        <v/>
      </c>
      <c r="AA45" s="27" t="str">
        <f aca="false">IF(OR(Z45="",Q45=0),"",Z45/(Q45*Mult*O45))</f>
        <v/>
      </c>
      <c r="AB45" s="20"/>
    </row>
    <row r="46" customFormat="false" ht="15" hidden="false" customHeight="false" outlineLevel="0" collapsed="false">
      <c r="A46" s="19"/>
      <c r="B46" s="20"/>
      <c r="C46" s="20"/>
      <c r="D46" s="19"/>
      <c r="E46" s="20"/>
      <c r="F46" s="21"/>
      <c r="G46" s="22"/>
      <c r="H46" s="22"/>
      <c r="I46" s="21"/>
      <c r="J46" s="21"/>
      <c r="K46" s="21"/>
      <c r="L46" s="23" t="str">
        <f aca="false">IF(I46="","",MIN(I46-J46,K46-I46))</f>
        <v/>
      </c>
      <c r="M46" s="22"/>
      <c r="N46" s="24"/>
      <c r="O46" s="20"/>
      <c r="P46" s="25" t="str">
        <f aca="false">IF(N46="","",IF(C46="Sell",N46*(1-TargetPct),N46*(1+TargetPct)))</f>
        <v/>
      </c>
      <c r="Q46" s="25" t="str">
        <f aca="false">IF(N46="","",IF(C46="Sell",L46-N46,N46))</f>
        <v/>
      </c>
      <c r="R46" s="25" t="str">
        <f aca="false">IF(N46="","",IF(C46="Sell",N46,L46-N46))</f>
        <v/>
      </c>
      <c r="S46" s="20"/>
      <c r="T46" s="24"/>
      <c r="U46" s="20"/>
      <c r="V46" s="21"/>
      <c r="W46" s="20"/>
      <c r="X46" s="26" t="str">
        <f aca="false">IF(OR(T46="",U46="SKIP"),"",IF(C46="Sell",(N46-T46),(T46-N46))*Mult*O46)</f>
        <v/>
      </c>
      <c r="Y46" s="26" t="str">
        <f aca="false">IF(X46="","",Legs*O46*IF(B46="SPX",CommSPX,CommSPY))</f>
        <v/>
      </c>
      <c r="Z46" s="26" t="str">
        <f aca="false">IF(X46="","",X46-Y46)</f>
        <v/>
      </c>
      <c r="AA46" s="27" t="str">
        <f aca="false">IF(OR(Z46="",Q46=0),"",Z46/(Q46*Mult*O46))</f>
        <v/>
      </c>
      <c r="AB46" s="20"/>
    </row>
    <row r="47" customFormat="false" ht="15" hidden="false" customHeight="false" outlineLevel="0" collapsed="false">
      <c r="A47" s="19"/>
      <c r="B47" s="20"/>
      <c r="C47" s="20"/>
      <c r="D47" s="19"/>
      <c r="E47" s="20"/>
      <c r="F47" s="21"/>
      <c r="G47" s="22"/>
      <c r="H47" s="22"/>
      <c r="I47" s="21"/>
      <c r="J47" s="21"/>
      <c r="K47" s="21"/>
      <c r="L47" s="23" t="str">
        <f aca="false">IF(I47="","",MIN(I47-J47,K47-I47))</f>
        <v/>
      </c>
      <c r="M47" s="22"/>
      <c r="N47" s="24"/>
      <c r="O47" s="20"/>
      <c r="P47" s="25" t="str">
        <f aca="false">IF(N47="","",IF(C47="Sell",N47*(1-TargetPct),N47*(1+TargetPct)))</f>
        <v/>
      </c>
      <c r="Q47" s="25" t="str">
        <f aca="false">IF(N47="","",IF(C47="Sell",L47-N47,N47))</f>
        <v/>
      </c>
      <c r="R47" s="25" t="str">
        <f aca="false">IF(N47="","",IF(C47="Sell",N47,L47-N47))</f>
        <v/>
      </c>
      <c r="S47" s="20"/>
      <c r="T47" s="24"/>
      <c r="U47" s="20"/>
      <c r="V47" s="21"/>
      <c r="W47" s="20"/>
      <c r="X47" s="26" t="str">
        <f aca="false">IF(OR(T47="",U47="SKIP"),"",IF(C47="Sell",(N47-T47),(T47-N47))*Mult*O47)</f>
        <v/>
      </c>
      <c r="Y47" s="26" t="str">
        <f aca="false">IF(X47="","",Legs*O47*IF(B47="SPX",CommSPX,CommSPY))</f>
        <v/>
      </c>
      <c r="Z47" s="26" t="str">
        <f aca="false">IF(X47="","",X47-Y47)</f>
        <v/>
      </c>
      <c r="AA47" s="27" t="str">
        <f aca="false">IF(OR(Z47="",Q47=0),"",Z47/(Q47*Mult*O47))</f>
        <v/>
      </c>
      <c r="AB47" s="20"/>
    </row>
    <row r="48" customFormat="false" ht="15" hidden="false" customHeight="false" outlineLevel="0" collapsed="false">
      <c r="A48" s="19"/>
      <c r="B48" s="20"/>
      <c r="C48" s="20"/>
      <c r="D48" s="19"/>
      <c r="E48" s="20"/>
      <c r="F48" s="21"/>
      <c r="G48" s="22"/>
      <c r="H48" s="22"/>
      <c r="I48" s="21"/>
      <c r="J48" s="21"/>
      <c r="K48" s="21"/>
      <c r="L48" s="23" t="str">
        <f aca="false">IF(I48="","",MIN(I48-J48,K48-I48))</f>
        <v/>
      </c>
      <c r="M48" s="22"/>
      <c r="N48" s="24"/>
      <c r="O48" s="20"/>
      <c r="P48" s="25" t="str">
        <f aca="false">IF(N48="","",IF(C48="Sell",N48*(1-TargetPct),N48*(1+TargetPct)))</f>
        <v/>
      </c>
      <c r="Q48" s="25" t="str">
        <f aca="false">IF(N48="","",IF(C48="Sell",L48-N48,N48))</f>
        <v/>
      </c>
      <c r="R48" s="25" t="str">
        <f aca="false">IF(N48="","",IF(C48="Sell",N48,L48-N48))</f>
        <v/>
      </c>
      <c r="S48" s="20"/>
      <c r="T48" s="24"/>
      <c r="U48" s="20"/>
      <c r="V48" s="21"/>
      <c r="W48" s="20"/>
      <c r="X48" s="26" t="str">
        <f aca="false">IF(OR(T48="",U48="SKIP"),"",IF(C48="Sell",(N48-T48),(T48-N48))*Mult*O48)</f>
        <v/>
      </c>
      <c r="Y48" s="26" t="str">
        <f aca="false">IF(X48="","",Legs*O48*IF(B48="SPX",CommSPX,CommSPY))</f>
        <v/>
      </c>
      <c r="Z48" s="26" t="str">
        <f aca="false">IF(X48="","",X48-Y48)</f>
        <v/>
      </c>
      <c r="AA48" s="27" t="str">
        <f aca="false">IF(OR(Z48="",Q48=0),"",Z48/(Q48*Mult*O48))</f>
        <v/>
      </c>
      <c r="AB48" s="20"/>
    </row>
    <row r="49" customFormat="false" ht="15" hidden="false" customHeight="false" outlineLevel="0" collapsed="false">
      <c r="A49" s="19"/>
      <c r="B49" s="20"/>
      <c r="C49" s="20"/>
      <c r="D49" s="19"/>
      <c r="E49" s="20"/>
      <c r="F49" s="21"/>
      <c r="G49" s="22"/>
      <c r="H49" s="22"/>
      <c r="I49" s="21"/>
      <c r="J49" s="21"/>
      <c r="K49" s="21"/>
      <c r="L49" s="23" t="str">
        <f aca="false">IF(I49="","",MIN(I49-J49,K49-I49))</f>
        <v/>
      </c>
      <c r="M49" s="22"/>
      <c r="N49" s="24"/>
      <c r="O49" s="20"/>
      <c r="P49" s="25" t="str">
        <f aca="false">IF(N49="","",IF(C49="Sell",N49*(1-TargetPct),N49*(1+TargetPct)))</f>
        <v/>
      </c>
      <c r="Q49" s="25" t="str">
        <f aca="false">IF(N49="","",IF(C49="Sell",L49-N49,N49))</f>
        <v/>
      </c>
      <c r="R49" s="25" t="str">
        <f aca="false">IF(N49="","",IF(C49="Sell",N49,L49-N49))</f>
        <v/>
      </c>
      <c r="S49" s="20"/>
      <c r="T49" s="24"/>
      <c r="U49" s="20"/>
      <c r="V49" s="21"/>
      <c r="W49" s="20"/>
      <c r="X49" s="26" t="str">
        <f aca="false">IF(OR(T49="",U49="SKIP"),"",IF(C49="Sell",(N49-T49),(T49-N49))*Mult*O49)</f>
        <v/>
      </c>
      <c r="Y49" s="26" t="str">
        <f aca="false">IF(X49="","",Legs*O49*IF(B49="SPX",CommSPX,CommSPY))</f>
        <v/>
      </c>
      <c r="Z49" s="26" t="str">
        <f aca="false">IF(X49="","",X49-Y49)</f>
        <v/>
      </c>
      <c r="AA49" s="27" t="str">
        <f aca="false">IF(OR(Z49="",Q49=0),"",Z49/(Q49*Mult*O49))</f>
        <v/>
      </c>
      <c r="AB49" s="20"/>
    </row>
    <row r="50" customFormat="false" ht="15" hidden="false" customHeight="false" outlineLevel="0" collapsed="false">
      <c r="A50" s="19"/>
      <c r="B50" s="20"/>
      <c r="C50" s="20"/>
      <c r="D50" s="19"/>
      <c r="E50" s="20"/>
      <c r="F50" s="21"/>
      <c r="G50" s="22"/>
      <c r="H50" s="22"/>
      <c r="I50" s="21"/>
      <c r="J50" s="21"/>
      <c r="K50" s="21"/>
      <c r="L50" s="23" t="str">
        <f aca="false">IF(I50="","",MIN(I50-J50,K50-I50))</f>
        <v/>
      </c>
      <c r="M50" s="22"/>
      <c r="N50" s="24"/>
      <c r="O50" s="20"/>
      <c r="P50" s="25" t="str">
        <f aca="false">IF(N50="","",IF(C50="Sell",N50*(1-TargetPct),N50*(1+TargetPct)))</f>
        <v/>
      </c>
      <c r="Q50" s="25" t="str">
        <f aca="false">IF(N50="","",IF(C50="Sell",L50-N50,N50))</f>
        <v/>
      </c>
      <c r="R50" s="25" t="str">
        <f aca="false">IF(N50="","",IF(C50="Sell",N50,L50-N50))</f>
        <v/>
      </c>
      <c r="S50" s="20"/>
      <c r="T50" s="24"/>
      <c r="U50" s="20"/>
      <c r="V50" s="21"/>
      <c r="W50" s="20"/>
      <c r="X50" s="26" t="str">
        <f aca="false">IF(OR(T50="",U50="SKIP"),"",IF(C50="Sell",(N50-T50),(T50-N50))*Mult*O50)</f>
        <v/>
      </c>
      <c r="Y50" s="26" t="str">
        <f aca="false">IF(X50="","",Legs*O50*IF(B50="SPX",CommSPX,CommSPY))</f>
        <v/>
      </c>
      <c r="Z50" s="26" t="str">
        <f aca="false">IF(X50="","",X50-Y50)</f>
        <v/>
      </c>
      <c r="AA50" s="27" t="str">
        <f aca="false">IF(OR(Z50="",Q50=0),"",Z50/(Q50*Mult*O50))</f>
        <v/>
      </c>
      <c r="AB50" s="20"/>
    </row>
    <row r="51" customFormat="false" ht="15" hidden="false" customHeight="false" outlineLevel="0" collapsed="false">
      <c r="A51" s="19"/>
      <c r="B51" s="20"/>
      <c r="C51" s="20"/>
      <c r="D51" s="19"/>
      <c r="E51" s="20"/>
      <c r="F51" s="21"/>
      <c r="G51" s="22"/>
      <c r="H51" s="22"/>
      <c r="I51" s="21"/>
      <c r="J51" s="21"/>
      <c r="K51" s="21"/>
      <c r="L51" s="23" t="str">
        <f aca="false">IF(I51="","",MIN(I51-J51,K51-I51))</f>
        <v/>
      </c>
      <c r="M51" s="22"/>
      <c r="N51" s="24"/>
      <c r="O51" s="20"/>
      <c r="P51" s="25" t="str">
        <f aca="false">IF(N51="","",IF(C51="Sell",N51*(1-TargetPct),N51*(1+TargetPct)))</f>
        <v/>
      </c>
      <c r="Q51" s="25" t="str">
        <f aca="false">IF(N51="","",IF(C51="Sell",L51-N51,N51))</f>
        <v/>
      </c>
      <c r="R51" s="25" t="str">
        <f aca="false">IF(N51="","",IF(C51="Sell",N51,L51-N51))</f>
        <v/>
      </c>
      <c r="S51" s="20"/>
      <c r="T51" s="24"/>
      <c r="U51" s="20"/>
      <c r="V51" s="21"/>
      <c r="W51" s="20"/>
      <c r="X51" s="26" t="str">
        <f aca="false">IF(OR(T51="",U51="SKIP"),"",IF(C51="Sell",(N51-T51),(T51-N51))*Mult*O51)</f>
        <v/>
      </c>
      <c r="Y51" s="26" t="str">
        <f aca="false">IF(X51="","",Legs*O51*IF(B51="SPX",CommSPX,CommSPY))</f>
        <v/>
      </c>
      <c r="Z51" s="26" t="str">
        <f aca="false">IF(X51="","",X51-Y51)</f>
        <v/>
      </c>
      <c r="AA51" s="27" t="str">
        <f aca="false">IF(OR(Z51="",Q51=0),"",Z51/(Q51*Mult*O51))</f>
        <v/>
      </c>
      <c r="AB51" s="20"/>
    </row>
    <row r="52" customFormat="false" ht="15" hidden="false" customHeight="false" outlineLevel="0" collapsed="false">
      <c r="A52" s="19"/>
      <c r="B52" s="20"/>
      <c r="C52" s="20"/>
      <c r="D52" s="19"/>
      <c r="E52" s="20"/>
      <c r="F52" s="21"/>
      <c r="G52" s="22"/>
      <c r="H52" s="22"/>
      <c r="I52" s="21"/>
      <c r="J52" s="21"/>
      <c r="K52" s="21"/>
      <c r="L52" s="23" t="str">
        <f aca="false">IF(I52="","",MIN(I52-J52,K52-I52))</f>
        <v/>
      </c>
      <c r="M52" s="22"/>
      <c r="N52" s="24"/>
      <c r="O52" s="20"/>
      <c r="P52" s="25" t="str">
        <f aca="false">IF(N52="","",IF(C52="Sell",N52*(1-TargetPct),N52*(1+TargetPct)))</f>
        <v/>
      </c>
      <c r="Q52" s="25" t="str">
        <f aca="false">IF(N52="","",IF(C52="Sell",L52-N52,N52))</f>
        <v/>
      </c>
      <c r="R52" s="25" t="str">
        <f aca="false">IF(N52="","",IF(C52="Sell",N52,L52-N52))</f>
        <v/>
      </c>
      <c r="S52" s="20"/>
      <c r="T52" s="24"/>
      <c r="U52" s="20"/>
      <c r="V52" s="21"/>
      <c r="W52" s="20"/>
      <c r="X52" s="26" t="str">
        <f aca="false">IF(OR(T52="",U52="SKIP"),"",IF(C52="Sell",(N52-T52),(T52-N52))*Mult*O52)</f>
        <v/>
      </c>
      <c r="Y52" s="26" t="str">
        <f aca="false">IF(X52="","",Legs*O52*IF(B52="SPX",CommSPX,CommSPY))</f>
        <v/>
      </c>
      <c r="Z52" s="26" t="str">
        <f aca="false">IF(X52="","",X52-Y52)</f>
        <v/>
      </c>
      <c r="AA52" s="27" t="str">
        <f aca="false">IF(OR(Z52="",Q52=0),"",Z52/(Q52*Mult*O52))</f>
        <v/>
      </c>
      <c r="AB52" s="20"/>
    </row>
    <row r="53" customFormat="false" ht="15" hidden="false" customHeight="false" outlineLevel="0" collapsed="false">
      <c r="A53" s="19"/>
      <c r="B53" s="20"/>
      <c r="C53" s="20"/>
      <c r="D53" s="19"/>
      <c r="E53" s="20"/>
      <c r="F53" s="21"/>
      <c r="G53" s="22"/>
      <c r="H53" s="22"/>
      <c r="I53" s="21"/>
      <c r="J53" s="21"/>
      <c r="K53" s="21"/>
      <c r="L53" s="23" t="str">
        <f aca="false">IF(I53="","",MIN(I53-J53,K53-I53))</f>
        <v/>
      </c>
      <c r="M53" s="22"/>
      <c r="N53" s="24"/>
      <c r="O53" s="20"/>
      <c r="P53" s="25" t="str">
        <f aca="false">IF(N53="","",IF(C53="Sell",N53*(1-TargetPct),N53*(1+TargetPct)))</f>
        <v/>
      </c>
      <c r="Q53" s="25" t="str">
        <f aca="false">IF(N53="","",IF(C53="Sell",L53-N53,N53))</f>
        <v/>
      </c>
      <c r="R53" s="25" t="str">
        <f aca="false">IF(N53="","",IF(C53="Sell",N53,L53-N53))</f>
        <v/>
      </c>
      <c r="S53" s="20"/>
      <c r="T53" s="24"/>
      <c r="U53" s="20"/>
      <c r="V53" s="21"/>
      <c r="W53" s="20"/>
      <c r="X53" s="26" t="str">
        <f aca="false">IF(OR(T53="",U53="SKIP"),"",IF(C53="Sell",(N53-T53),(T53-N53))*Mult*O53)</f>
        <v/>
      </c>
      <c r="Y53" s="26" t="str">
        <f aca="false">IF(X53="","",Legs*O53*IF(B53="SPX",CommSPX,CommSPY))</f>
        <v/>
      </c>
      <c r="Z53" s="26" t="str">
        <f aca="false">IF(X53="","",X53-Y53)</f>
        <v/>
      </c>
      <c r="AA53" s="27" t="str">
        <f aca="false">IF(OR(Z53="",Q53=0),"",Z53/(Q53*Mult*O53))</f>
        <v/>
      </c>
      <c r="AB53" s="20"/>
    </row>
    <row r="54" customFormat="false" ht="15" hidden="false" customHeight="false" outlineLevel="0" collapsed="false">
      <c r="A54" s="19"/>
      <c r="B54" s="20"/>
      <c r="C54" s="20"/>
      <c r="D54" s="19"/>
      <c r="E54" s="20"/>
      <c r="F54" s="21"/>
      <c r="G54" s="22"/>
      <c r="H54" s="22"/>
      <c r="I54" s="21"/>
      <c r="J54" s="21"/>
      <c r="K54" s="21"/>
      <c r="L54" s="23" t="str">
        <f aca="false">IF(I54="","",MIN(I54-J54,K54-I54))</f>
        <v/>
      </c>
      <c r="M54" s="22"/>
      <c r="N54" s="24"/>
      <c r="O54" s="20"/>
      <c r="P54" s="25" t="str">
        <f aca="false">IF(N54="","",IF(C54="Sell",N54*(1-TargetPct),N54*(1+TargetPct)))</f>
        <v/>
      </c>
      <c r="Q54" s="25" t="str">
        <f aca="false">IF(N54="","",IF(C54="Sell",L54-N54,N54))</f>
        <v/>
      </c>
      <c r="R54" s="25" t="str">
        <f aca="false">IF(N54="","",IF(C54="Sell",N54,L54-N54))</f>
        <v/>
      </c>
      <c r="S54" s="20"/>
      <c r="T54" s="24"/>
      <c r="U54" s="20"/>
      <c r="V54" s="21"/>
      <c r="W54" s="20"/>
      <c r="X54" s="26" t="str">
        <f aca="false">IF(OR(T54="",U54="SKIP"),"",IF(C54="Sell",(N54-T54),(T54-N54))*Mult*O54)</f>
        <v/>
      </c>
      <c r="Y54" s="26" t="str">
        <f aca="false">IF(X54="","",Legs*O54*IF(B54="SPX",CommSPX,CommSPY))</f>
        <v/>
      </c>
      <c r="Z54" s="26" t="str">
        <f aca="false">IF(X54="","",X54-Y54)</f>
        <v/>
      </c>
      <c r="AA54" s="27" t="str">
        <f aca="false">IF(OR(Z54="",Q54=0),"",Z54/(Q54*Mult*O54))</f>
        <v/>
      </c>
      <c r="AB54" s="20"/>
    </row>
    <row r="55" customFormat="false" ht="15" hidden="false" customHeight="false" outlineLevel="0" collapsed="false">
      <c r="A55" s="19"/>
      <c r="B55" s="20"/>
      <c r="C55" s="20"/>
      <c r="D55" s="19"/>
      <c r="E55" s="20"/>
      <c r="F55" s="21"/>
      <c r="G55" s="22"/>
      <c r="H55" s="22"/>
      <c r="I55" s="21"/>
      <c r="J55" s="21"/>
      <c r="K55" s="21"/>
      <c r="L55" s="23" t="str">
        <f aca="false">IF(I55="","",MIN(I55-J55,K55-I55))</f>
        <v/>
      </c>
      <c r="M55" s="22"/>
      <c r="N55" s="24"/>
      <c r="O55" s="20"/>
      <c r="P55" s="25" t="str">
        <f aca="false">IF(N55="","",IF(C55="Sell",N55*(1-TargetPct),N55*(1+TargetPct)))</f>
        <v/>
      </c>
      <c r="Q55" s="25" t="str">
        <f aca="false">IF(N55="","",IF(C55="Sell",L55-N55,N55))</f>
        <v/>
      </c>
      <c r="R55" s="25" t="str">
        <f aca="false">IF(N55="","",IF(C55="Sell",N55,L55-N55))</f>
        <v/>
      </c>
      <c r="S55" s="20"/>
      <c r="T55" s="24"/>
      <c r="U55" s="20"/>
      <c r="V55" s="21"/>
      <c r="W55" s="20"/>
      <c r="X55" s="26" t="str">
        <f aca="false">IF(OR(T55="",U55="SKIP"),"",IF(C55="Sell",(N55-T55),(T55-N55))*Mult*O55)</f>
        <v/>
      </c>
      <c r="Y55" s="26" t="str">
        <f aca="false">IF(X55="","",Legs*O55*IF(B55="SPX",CommSPX,CommSPY))</f>
        <v/>
      </c>
      <c r="Z55" s="26" t="str">
        <f aca="false">IF(X55="","",X55-Y55)</f>
        <v/>
      </c>
      <c r="AA55" s="27" t="str">
        <f aca="false">IF(OR(Z55="",Q55=0),"",Z55/(Q55*Mult*O55))</f>
        <v/>
      </c>
      <c r="AB55" s="20"/>
    </row>
    <row r="56" customFormat="false" ht="15" hidden="false" customHeight="false" outlineLevel="0" collapsed="false">
      <c r="A56" s="19"/>
      <c r="B56" s="20"/>
      <c r="C56" s="20"/>
      <c r="D56" s="19"/>
      <c r="E56" s="20"/>
      <c r="F56" s="21"/>
      <c r="G56" s="22"/>
      <c r="H56" s="22"/>
      <c r="I56" s="21"/>
      <c r="J56" s="21"/>
      <c r="K56" s="21"/>
      <c r="L56" s="23" t="str">
        <f aca="false">IF(I56="","",MIN(I56-J56,K56-I56))</f>
        <v/>
      </c>
      <c r="M56" s="22"/>
      <c r="N56" s="24"/>
      <c r="O56" s="20"/>
      <c r="P56" s="25" t="str">
        <f aca="false">IF(N56="","",IF(C56="Sell",N56*(1-TargetPct),N56*(1+TargetPct)))</f>
        <v/>
      </c>
      <c r="Q56" s="25" t="str">
        <f aca="false">IF(N56="","",IF(C56="Sell",L56-N56,N56))</f>
        <v/>
      </c>
      <c r="R56" s="25" t="str">
        <f aca="false">IF(N56="","",IF(C56="Sell",N56,L56-N56))</f>
        <v/>
      </c>
      <c r="S56" s="20"/>
      <c r="T56" s="24"/>
      <c r="U56" s="20"/>
      <c r="V56" s="21"/>
      <c r="W56" s="20"/>
      <c r="X56" s="26" t="str">
        <f aca="false">IF(OR(T56="",U56="SKIP"),"",IF(C56="Sell",(N56-T56),(T56-N56))*Mult*O56)</f>
        <v/>
      </c>
      <c r="Y56" s="26" t="str">
        <f aca="false">IF(X56="","",Legs*O56*IF(B56="SPX",CommSPX,CommSPY))</f>
        <v/>
      </c>
      <c r="Z56" s="26" t="str">
        <f aca="false">IF(X56="","",X56-Y56)</f>
        <v/>
      </c>
      <c r="AA56" s="27" t="str">
        <f aca="false">IF(OR(Z56="",Q56=0),"",Z56/(Q56*Mult*O56))</f>
        <v/>
      </c>
      <c r="AB56" s="20"/>
    </row>
    <row r="57" customFormat="false" ht="15" hidden="false" customHeight="false" outlineLevel="0" collapsed="false">
      <c r="A57" s="19"/>
      <c r="B57" s="20"/>
      <c r="C57" s="20"/>
      <c r="D57" s="19"/>
      <c r="E57" s="20"/>
      <c r="F57" s="21"/>
      <c r="G57" s="22"/>
      <c r="H57" s="22"/>
      <c r="I57" s="21"/>
      <c r="J57" s="21"/>
      <c r="K57" s="21"/>
      <c r="L57" s="23" t="str">
        <f aca="false">IF(I57="","",MIN(I57-J57,K57-I57))</f>
        <v/>
      </c>
      <c r="M57" s="22"/>
      <c r="N57" s="24"/>
      <c r="O57" s="20"/>
      <c r="P57" s="25" t="str">
        <f aca="false">IF(N57="","",IF(C57="Sell",N57*(1-TargetPct),N57*(1+TargetPct)))</f>
        <v/>
      </c>
      <c r="Q57" s="25" t="str">
        <f aca="false">IF(N57="","",IF(C57="Sell",L57-N57,N57))</f>
        <v/>
      </c>
      <c r="R57" s="25" t="str">
        <f aca="false">IF(N57="","",IF(C57="Sell",N57,L57-N57))</f>
        <v/>
      </c>
      <c r="S57" s="20"/>
      <c r="T57" s="24"/>
      <c r="U57" s="20"/>
      <c r="V57" s="21"/>
      <c r="W57" s="20"/>
      <c r="X57" s="26" t="str">
        <f aca="false">IF(OR(T57="",U57="SKIP"),"",IF(C57="Sell",(N57-T57),(T57-N57))*Mult*O57)</f>
        <v/>
      </c>
      <c r="Y57" s="26" t="str">
        <f aca="false">IF(X57="","",Legs*O57*IF(B57="SPX",CommSPX,CommSPY))</f>
        <v/>
      </c>
      <c r="Z57" s="26" t="str">
        <f aca="false">IF(X57="","",X57-Y57)</f>
        <v/>
      </c>
      <c r="AA57" s="27" t="str">
        <f aca="false">IF(OR(Z57="",Q57=0),"",Z57/(Q57*Mult*O57))</f>
        <v/>
      </c>
      <c r="AB57" s="20"/>
    </row>
    <row r="58" customFormat="false" ht="15" hidden="false" customHeight="false" outlineLevel="0" collapsed="false">
      <c r="A58" s="19"/>
      <c r="B58" s="20"/>
      <c r="C58" s="20"/>
      <c r="D58" s="19"/>
      <c r="E58" s="20"/>
      <c r="F58" s="21"/>
      <c r="G58" s="22"/>
      <c r="H58" s="22"/>
      <c r="I58" s="21"/>
      <c r="J58" s="21"/>
      <c r="K58" s="21"/>
      <c r="L58" s="23" t="str">
        <f aca="false">IF(I58="","",MIN(I58-J58,K58-I58))</f>
        <v/>
      </c>
      <c r="M58" s="22"/>
      <c r="N58" s="24"/>
      <c r="O58" s="20"/>
      <c r="P58" s="25" t="str">
        <f aca="false">IF(N58="","",IF(C58="Sell",N58*(1-TargetPct),N58*(1+TargetPct)))</f>
        <v/>
      </c>
      <c r="Q58" s="25" t="str">
        <f aca="false">IF(N58="","",IF(C58="Sell",L58-N58,N58))</f>
        <v/>
      </c>
      <c r="R58" s="25" t="str">
        <f aca="false">IF(N58="","",IF(C58="Sell",N58,L58-N58))</f>
        <v/>
      </c>
      <c r="S58" s="20"/>
      <c r="T58" s="24"/>
      <c r="U58" s="20"/>
      <c r="V58" s="21"/>
      <c r="W58" s="20"/>
      <c r="X58" s="26" t="str">
        <f aca="false">IF(OR(T58="",U58="SKIP"),"",IF(C58="Sell",(N58-T58),(T58-N58))*Mult*O58)</f>
        <v/>
      </c>
      <c r="Y58" s="26" t="str">
        <f aca="false">IF(X58="","",Legs*O58*IF(B58="SPX",CommSPX,CommSPY))</f>
        <v/>
      </c>
      <c r="Z58" s="26" t="str">
        <f aca="false">IF(X58="","",X58-Y58)</f>
        <v/>
      </c>
      <c r="AA58" s="27" t="str">
        <f aca="false">IF(OR(Z58="",Q58=0),"",Z58/(Q58*Mult*O58))</f>
        <v/>
      </c>
      <c r="AB58" s="20"/>
    </row>
    <row r="59" customFormat="false" ht="15" hidden="false" customHeight="false" outlineLevel="0" collapsed="false">
      <c r="A59" s="19"/>
      <c r="B59" s="20"/>
      <c r="C59" s="20"/>
      <c r="D59" s="19"/>
      <c r="E59" s="20"/>
      <c r="F59" s="21"/>
      <c r="G59" s="22"/>
      <c r="H59" s="22"/>
      <c r="I59" s="21"/>
      <c r="J59" s="21"/>
      <c r="K59" s="21"/>
      <c r="L59" s="23" t="str">
        <f aca="false">IF(I59="","",MIN(I59-J59,K59-I59))</f>
        <v/>
      </c>
      <c r="M59" s="22"/>
      <c r="N59" s="24"/>
      <c r="O59" s="20"/>
      <c r="P59" s="25" t="str">
        <f aca="false">IF(N59="","",IF(C59="Sell",N59*(1-TargetPct),N59*(1+TargetPct)))</f>
        <v/>
      </c>
      <c r="Q59" s="25" t="str">
        <f aca="false">IF(N59="","",IF(C59="Sell",L59-N59,N59))</f>
        <v/>
      </c>
      <c r="R59" s="25" t="str">
        <f aca="false">IF(N59="","",IF(C59="Sell",N59,L59-N59))</f>
        <v/>
      </c>
      <c r="S59" s="20"/>
      <c r="T59" s="24"/>
      <c r="U59" s="20"/>
      <c r="V59" s="21"/>
      <c r="W59" s="20"/>
      <c r="X59" s="26" t="str">
        <f aca="false">IF(OR(T59="",U59="SKIP"),"",IF(C59="Sell",(N59-T59),(T59-N59))*Mult*O59)</f>
        <v/>
      </c>
      <c r="Y59" s="26" t="str">
        <f aca="false">IF(X59="","",Legs*O59*IF(B59="SPX",CommSPX,CommSPY))</f>
        <v/>
      </c>
      <c r="Z59" s="26" t="str">
        <f aca="false">IF(X59="","",X59-Y59)</f>
        <v/>
      </c>
      <c r="AA59" s="27" t="str">
        <f aca="false">IF(OR(Z59="",Q59=0),"",Z59/(Q59*Mult*O59))</f>
        <v/>
      </c>
      <c r="AB59" s="20"/>
    </row>
    <row r="60" customFormat="false" ht="15" hidden="false" customHeight="false" outlineLevel="0" collapsed="false">
      <c r="A60" s="19"/>
      <c r="B60" s="20"/>
      <c r="C60" s="20"/>
      <c r="D60" s="19"/>
      <c r="E60" s="20"/>
      <c r="F60" s="21"/>
      <c r="G60" s="22"/>
      <c r="H60" s="22"/>
      <c r="I60" s="21"/>
      <c r="J60" s="21"/>
      <c r="K60" s="21"/>
      <c r="L60" s="23" t="str">
        <f aca="false">IF(I60="","",MIN(I60-J60,K60-I60))</f>
        <v/>
      </c>
      <c r="M60" s="22"/>
      <c r="N60" s="24"/>
      <c r="O60" s="20"/>
      <c r="P60" s="25" t="str">
        <f aca="false">IF(N60="","",IF(C60="Sell",N60*(1-TargetPct),N60*(1+TargetPct)))</f>
        <v/>
      </c>
      <c r="Q60" s="25" t="str">
        <f aca="false">IF(N60="","",IF(C60="Sell",L60-N60,N60))</f>
        <v/>
      </c>
      <c r="R60" s="25" t="str">
        <f aca="false">IF(N60="","",IF(C60="Sell",N60,L60-N60))</f>
        <v/>
      </c>
      <c r="S60" s="20"/>
      <c r="T60" s="24"/>
      <c r="U60" s="20"/>
      <c r="V60" s="21"/>
      <c r="W60" s="20"/>
      <c r="X60" s="26" t="str">
        <f aca="false">IF(OR(T60="",U60="SKIP"),"",IF(C60="Sell",(N60-T60),(T60-N60))*Mult*O60)</f>
        <v/>
      </c>
      <c r="Y60" s="26" t="str">
        <f aca="false">IF(X60="","",Legs*O60*IF(B60="SPX",CommSPX,CommSPY))</f>
        <v/>
      </c>
      <c r="Z60" s="26" t="str">
        <f aca="false">IF(X60="","",X60-Y60)</f>
        <v/>
      </c>
      <c r="AA60" s="27" t="str">
        <f aca="false">IF(OR(Z60="",Q60=0),"",Z60/(Q60*Mult*O60))</f>
        <v/>
      </c>
      <c r="AB60" s="20"/>
    </row>
    <row r="61" customFormat="false" ht="15" hidden="false" customHeight="false" outlineLevel="0" collapsed="false">
      <c r="A61" s="19"/>
      <c r="B61" s="20"/>
      <c r="C61" s="20"/>
      <c r="D61" s="19"/>
      <c r="E61" s="20"/>
      <c r="F61" s="21"/>
      <c r="G61" s="22"/>
      <c r="H61" s="22"/>
      <c r="I61" s="21"/>
      <c r="J61" s="21"/>
      <c r="K61" s="21"/>
      <c r="L61" s="23" t="str">
        <f aca="false">IF(I61="","",MIN(I61-J61,K61-I61))</f>
        <v/>
      </c>
      <c r="M61" s="22"/>
      <c r="N61" s="24"/>
      <c r="O61" s="20"/>
      <c r="P61" s="25" t="str">
        <f aca="false">IF(N61="","",IF(C61="Sell",N61*(1-TargetPct),N61*(1+TargetPct)))</f>
        <v/>
      </c>
      <c r="Q61" s="25" t="str">
        <f aca="false">IF(N61="","",IF(C61="Sell",L61-N61,N61))</f>
        <v/>
      </c>
      <c r="R61" s="25" t="str">
        <f aca="false">IF(N61="","",IF(C61="Sell",N61,L61-N61))</f>
        <v/>
      </c>
      <c r="S61" s="20"/>
      <c r="T61" s="24"/>
      <c r="U61" s="20"/>
      <c r="V61" s="21"/>
      <c r="W61" s="20"/>
      <c r="X61" s="26" t="str">
        <f aca="false">IF(OR(T61="",U61="SKIP"),"",IF(C61="Sell",(N61-T61),(T61-N61))*Mult*O61)</f>
        <v/>
      </c>
      <c r="Y61" s="26" t="str">
        <f aca="false">IF(X61="","",Legs*O61*IF(B61="SPX",CommSPX,CommSPY))</f>
        <v/>
      </c>
      <c r="Z61" s="26" t="str">
        <f aca="false">IF(X61="","",X61-Y61)</f>
        <v/>
      </c>
      <c r="AA61" s="27" t="str">
        <f aca="false">IF(OR(Z61="",Q61=0),"",Z61/(Q61*Mult*O61))</f>
        <v/>
      </c>
      <c r="AB61" s="20"/>
    </row>
    <row r="62" customFormat="false" ht="15" hidden="false" customHeight="false" outlineLevel="0" collapsed="false">
      <c r="A62" s="19"/>
      <c r="B62" s="20"/>
      <c r="C62" s="20"/>
      <c r="D62" s="19"/>
      <c r="E62" s="20"/>
      <c r="F62" s="21"/>
      <c r="G62" s="22"/>
      <c r="H62" s="22"/>
      <c r="I62" s="21"/>
      <c r="J62" s="21"/>
      <c r="K62" s="21"/>
      <c r="L62" s="23" t="str">
        <f aca="false">IF(I62="","",MIN(I62-J62,K62-I62))</f>
        <v/>
      </c>
      <c r="M62" s="22"/>
      <c r="N62" s="24"/>
      <c r="O62" s="20"/>
      <c r="P62" s="25" t="str">
        <f aca="false">IF(N62="","",IF(C62="Sell",N62*(1-TargetPct),N62*(1+TargetPct)))</f>
        <v/>
      </c>
      <c r="Q62" s="25" t="str">
        <f aca="false">IF(N62="","",IF(C62="Sell",L62-N62,N62))</f>
        <v/>
      </c>
      <c r="R62" s="25" t="str">
        <f aca="false">IF(N62="","",IF(C62="Sell",N62,L62-N62))</f>
        <v/>
      </c>
      <c r="S62" s="20"/>
      <c r="T62" s="24"/>
      <c r="U62" s="20"/>
      <c r="V62" s="21"/>
      <c r="W62" s="20"/>
      <c r="X62" s="26" t="str">
        <f aca="false">IF(OR(T62="",U62="SKIP"),"",IF(C62="Sell",(N62-T62),(T62-N62))*Mult*O62)</f>
        <v/>
      </c>
      <c r="Y62" s="26" t="str">
        <f aca="false">IF(X62="","",Legs*O62*IF(B62="SPX",CommSPX,CommSPY))</f>
        <v/>
      </c>
      <c r="Z62" s="26" t="str">
        <f aca="false">IF(X62="","",X62-Y62)</f>
        <v/>
      </c>
      <c r="AA62" s="27" t="str">
        <f aca="false">IF(OR(Z62="",Q62=0),"",Z62/(Q62*Mult*O62))</f>
        <v/>
      </c>
      <c r="AB62" s="20"/>
    </row>
    <row r="63" customFormat="false" ht="15" hidden="false" customHeight="false" outlineLevel="0" collapsed="false">
      <c r="A63" s="19"/>
      <c r="B63" s="20"/>
      <c r="C63" s="20"/>
      <c r="D63" s="19"/>
      <c r="E63" s="20"/>
      <c r="F63" s="21"/>
      <c r="G63" s="22"/>
      <c r="H63" s="22"/>
      <c r="I63" s="21"/>
      <c r="J63" s="21"/>
      <c r="K63" s="21"/>
      <c r="L63" s="23" t="str">
        <f aca="false">IF(I63="","",MIN(I63-J63,K63-I63))</f>
        <v/>
      </c>
      <c r="M63" s="22"/>
      <c r="N63" s="24"/>
      <c r="O63" s="20"/>
      <c r="P63" s="25" t="str">
        <f aca="false">IF(N63="","",IF(C63="Sell",N63*(1-TargetPct),N63*(1+TargetPct)))</f>
        <v/>
      </c>
      <c r="Q63" s="25" t="str">
        <f aca="false">IF(N63="","",IF(C63="Sell",L63-N63,N63))</f>
        <v/>
      </c>
      <c r="R63" s="25" t="str">
        <f aca="false">IF(N63="","",IF(C63="Sell",N63,L63-N63))</f>
        <v/>
      </c>
      <c r="S63" s="20"/>
      <c r="T63" s="24"/>
      <c r="U63" s="20"/>
      <c r="V63" s="21"/>
      <c r="W63" s="20"/>
      <c r="X63" s="26" t="str">
        <f aca="false">IF(OR(T63="",U63="SKIP"),"",IF(C63="Sell",(N63-T63),(T63-N63))*Mult*O63)</f>
        <v/>
      </c>
      <c r="Y63" s="26" t="str">
        <f aca="false">IF(X63="","",Legs*O63*IF(B63="SPX",CommSPX,CommSPY))</f>
        <v/>
      </c>
      <c r="Z63" s="26" t="str">
        <f aca="false">IF(X63="","",X63-Y63)</f>
        <v/>
      </c>
      <c r="AA63" s="27" t="str">
        <f aca="false">IF(OR(Z63="",Q63=0),"",Z63/(Q63*Mult*O63))</f>
        <v/>
      </c>
      <c r="AB63" s="20"/>
    </row>
    <row r="64" customFormat="false" ht="15" hidden="false" customHeight="false" outlineLevel="0" collapsed="false">
      <c r="A64" s="19"/>
      <c r="B64" s="20"/>
      <c r="C64" s="20"/>
      <c r="D64" s="19"/>
      <c r="E64" s="20"/>
      <c r="F64" s="21"/>
      <c r="G64" s="22"/>
      <c r="H64" s="22"/>
      <c r="I64" s="21"/>
      <c r="J64" s="21"/>
      <c r="K64" s="21"/>
      <c r="L64" s="23" t="str">
        <f aca="false">IF(I64="","",MIN(I64-J64,K64-I64))</f>
        <v/>
      </c>
      <c r="M64" s="22"/>
      <c r="N64" s="24"/>
      <c r="O64" s="20"/>
      <c r="P64" s="25" t="str">
        <f aca="false">IF(N64="","",IF(C64="Sell",N64*(1-TargetPct),N64*(1+TargetPct)))</f>
        <v/>
      </c>
      <c r="Q64" s="25" t="str">
        <f aca="false">IF(N64="","",IF(C64="Sell",L64-N64,N64))</f>
        <v/>
      </c>
      <c r="R64" s="25" t="str">
        <f aca="false">IF(N64="","",IF(C64="Sell",N64,L64-N64))</f>
        <v/>
      </c>
      <c r="S64" s="20"/>
      <c r="T64" s="24"/>
      <c r="U64" s="20"/>
      <c r="V64" s="21"/>
      <c r="W64" s="20"/>
      <c r="X64" s="26" t="str">
        <f aca="false">IF(OR(T64="",U64="SKIP"),"",IF(C64="Sell",(N64-T64),(T64-N64))*Mult*O64)</f>
        <v/>
      </c>
      <c r="Y64" s="26" t="str">
        <f aca="false">IF(X64="","",Legs*O64*IF(B64="SPX",CommSPX,CommSPY))</f>
        <v/>
      </c>
      <c r="Z64" s="26" t="str">
        <f aca="false">IF(X64="","",X64-Y64)</f>
        <v/>
      </c>
      <c r="AA64" s="27" t="str">
        <f aca="false">IF(OR(Z64="",Q64=0),"",Z64/(Q64*Mult*O64))</f>
        <v/>
      </c>
      <c r="AB64" s="20"/>
    </row>
    <row r="65" customFormat="false" ht="15" hidden="false" customHeight="false" outlineLevel="0" collapsed="false">
      <c r="A65" s="19"/>
      <c r="B65" s="20"/>
      <c r="C65" s="20"/>
      <c r="D65" s="19"/>
      <c r="E65" s="20"/>
      <c r="F65" s="21"/>
      <c r="G65" s="22"/>
      <c r="H65" s="22"/>
      <c r="I65" s="21"/>
      <c r="J65" s="21"/>
      <c r="K65" s="21"/>
      <c r="L65" s="23" t="str">
        <f aca="false">IF(I65="","",MIN(I65-J65,K65-I65))</f>
        <v/>
      </c>
      <c r="M65" s="22"/>
      <c r="N65" s="24"/>
      <c r="O65" s="20"/>
      <c r="P65" s="25" t="str">
        <f aca="false">IF(N65="","",IF(C65="Sell",N65*(1-TargetPct),N65*(1+TargetPct)))</f>
        <v/>
      </c>
      <c r="Q65" s="25" t="str">
        <f aca="false">IF(N65="","",IF(C65="Sell",L65-N65,N65))</f>
        <v/>
      </c>
      <c r="R65" s="25" t="str">
        <f aca="false">IF(N65="","",IF(C65="Sell",N65,L65-N65))</f>
        <v/>
      </c>
      <c r="S65" s="20"/>
      <c r="T65" s="24"/>
      <c r="U65" s="20"/>
      <c r="V65" s="21"/>
      <c r="W65" s="20"/>
      <c r="X65" s="26" t="str">
        <f aca="false">IF(OR(T65="",U65="SKIP"),"",IF(C65="Sell",(N65-T65),(T65-N65))*Mult*O65)</f>
        <v/>
      </c>
      <c r="Y65" s="26" t="str">
        <f aca="false">IF(X65="","",Legs*O65*IF(B65="SPX",CommSPX,CommSPY))</f>
        <v/>
      </c>
      <c r="Z65" s="26" t="str">
        <f aca="false">IF(X65="","",X65-Y65)</f>
        <v/>
      </c>
      <c r="AA65" s="27" t="str">
        <f aca="false">IF(OR(Z65="",Q65=0),"",Z65/(Q65*Mult*O65))</f>
        <v/>
      </c>
      <c r="AB65" s="20"/>
    </row>
    <row r="66" customFormat="false" ht="15" hidden="false" customHeight="false" outlineLevel="0" collapsed="false">
      <c r="A66" s="19"/>
      <c r="B66" s="20"/>
      <c r="C66" s="20"/>
      <c r="D66" s="19"/>
      <c r="E66" s="20"/>
      <c r="F66" s="21"/>
      <c r="G66" s="22"/>
      <c r="H66" s="22"/>
      <c r="I66" s="21"/>
      <c r="J66" s="21"/>
      <c r="K66" s="21"/>
      <c r="L66" s="23" t="str">
        <f aca="false">IF(I66="","",MIN(I66-J66,K66-I66))</f>
        <v/>
      </c>
      <c r="M66" s="22"/>
      <c r="N66" s="24"/>
      <c r="O66" s="20"/>
      <c r="P66" s="25" t="str">
        <f aca="false">IF(N66="","",IF(C66="Sell",N66*(1-TargetPct),N66*(1+TargetPct)))</f>
        <v/>
      </c>
      <c r="Q66" s="25" t="str">
        <f aca="false">IF(N66="","",IF(C66="Sell",L66-N66,N66))</f>
        <v/>
      </c>
      <c r="R66" s="25" t="str">
        <f aca="false">IF(N66="","",IF(C66="Sell",N66,L66-N66))</f>
        <v/>
      </c>
      <c r="S66" s="20"/>
      <c r="T66" s="24"/>
      <c r="U66" s="20"/>
      <c r="V66" s="21"/>
      <c r="W66" s="20"/>
      <c r="X66" s="26" t="str">
        <f aca="false">IF(OR(T66="",U66="SKIP"),"",IF(C66="Sell",(N66-T66),(T66-N66))*Mult*O66)</f>
        <v/>
      </c>
      <c r="Y66" s="26" t="str">
        <f aca="false">IF(X66="","",Legs*O66*IF(B66="SPX",CommSPX,CommSPY))</f>
        <v/>
      </c>
      <c r="Z66" s="26" t="str">
        <f aca="false">IF(X66="","",X66-Y66)</f>
        <v/>
      </c>
      <c r="AA66" s="27" t="str">
        <f aca="false">IF(OR(Z66="",Q66=0),"",Z66/(Q66*Mult*O66))</f>
        <v/>
      </c>
      <c r="AB66" s="20"/>
    </row>
    <row r="67" customFormat="false" ht="15" hidden="false" customHeight="false" outlineLevel="0" collapsed="false">
      <c r="A67" s="19"/>
      <c r="B67" s="20"/>
      <c r="C67" s="20"/>
      <c r="D67" s="19"/>
      <c r="E67" s="20"/>
      <c r="F67" s="21"/>
      <c r="G67" s="22"/>
      <c r="H67" s="22"/>
      <c r="I67" s="21"/>
      <c r="J67" s="21"/>
      <c r="K67" s="21"/>
      <c r="L67" s="23" t="str">
        <f aca="false">IF(I67="","",MIN(I67-J67,K67-I67))</f>
        <v/>
      </c>
      <c r="M67" s="22"/>
      <c r="N67" s="24"/>
      <c r="O67" s="20"/>
      <c r="P67" s="25" t="str">
        <f aca="false">IF(N67="","",IF(C67="Sell",N67*(1-TargetPct),N67*(1+TargetPct)))</f>
        <v/>
      </c>
      <c r="Q67" s="25" t="str">
        <f aca="false">IF(N67="","",IF(C67="Sell",L67-N67,N67))</f>
        <v/>
      </c>
      <c r="R67" s="25" t="str">
        <f aca="false">IF(N67="","",IF(C67="Sell",N67,L67-N67))</f>
        <v/>
      </c>
      <c r="S67" s="20"/>
      <c r="T67" s="24"/>
      <c r="U67" s="20"/>
      <c r="V67" s="21"/>
      <c r="W67" s="20"/>
      <c r="X67" s="26" t="str">
        <f aca="false">IF(OR(T67="",U67="SKIP"),"",IF(C67="Sell",(N67-T67),(T67-N67))*Mult*O67)</f>
        <v/>
      </c>
      <c r="Y67" s="26" t="str">
        <f aca="false">IF(X67="","",Legs*O67*IF(B67="SPX",CommSPX,CommSPY))</f>
        <v/>
      </c>
      <c r="Z67" s="26" t="str">
        <f aca="false">IF(X67="","",X67-Y67)</f>
        <v/>
      </c>
      <c r="AA67" s="27" t="str">
        <f aca="false">IF(OR(Z67="",Q67=0),"",Z67/(Q67*Mult*O67))</f>
        <v/>
      </c>
      <c r="AB67" s="20"/>
    </row>
    <row r="68" customFormat="false" ht="15" hidden="false" customHeight="false" outlineLevel="0" collapsed="false">
      <c r="A68" s="19"/>
      <c r="B68" s="20"/>
      <c r="C68" s="20"/>
      <c r="D68" s="19"/>
      <c r="E68" s="20"/>
      <c r="F68" s="21"/>
      <c r="G68" s="22"/>
      <c r="H68" s="22"/>
      <c r="I68" s="21"/>
      <c r="J68" s="21"/>
      <c r="K68" s="21"/>
      <c r="L68" s="23" t="str">
        <f aca="false">IF(I68="","",MIN(I68-J68,K68-I68))</f>
        <v/>
      </c>
      <c r="M68" s="22"/>
      <c r="N68" s="24"/>
      <c r="O68" s="20"/>
      <c r="P68" s="25" t="str">
        <f aca="false">IF(N68="","",IF(C68="Sell",N68*(1-TargetPct),N68*(1+TargetPct)))</f>
        <v/>
      </c>
      <c r="Q68" s="25" t="str">
        <f aca="false">IF(N68="","",IF(C68="Sell",L68-N68,N68))</f>
        <v/>
      </c>
      <c r="R68" s="25" t="str">
        <f aca="false">IF(N68="","",IF(C68="Sell",N68,L68-N68))</f>
        <v/>
      </c>
      <c r="S68" s="20"/>
      <c r="T68" s="24"/>
      <c r="U68" s="20"/>
      <c r="V68" s="21"/>
      <c r="W68" s="20"/>
      <c r="X68" s="26" t="str">
        <f aca="false">IF(OR(T68="",U68="SKIP"),"",IF(C68="Sell",(N68-T68),(T68-N68))*Mult*O68)</f>
        <v/>
      </c>
      <c r="Y68" s="26" t="str">
        <f aca="false">IF(X68="","",Legs*O68*IF(B68="SPX",CommSPX,CommSPY))</f>
        <v/>
      </c>
      <c r="Z68" s="26" t="str">
        <f aca="false">IF(X68="","",X68-Y68)</f>
        <v/>
      </c>
      <c r="AA68" s="27" t="str">
        <f aca="false">IF(OR(Z68="",Q68=0),"",Z68/(Q68*Mult*O68))</f>
        <v/>
      </c>
      <c r="AB68" s="20"/>
    </row>
    <row r="69" customFormat="false" ht="15" hidden="false" customHeight="false" outlineLevel="0" collapsed="false">
      <c r="A69" s="19"/>
      <c r="B69" s="20"/>
      <c r="C69" s="20"/>
      <c r="D69" s="19"/>
      <c r="E69" s="20"/>
      <c r="F69" s="21"/>
      <c r="G69" s="22"/>
      <c r="H69" s="22"/>
      <c r="I69" s="21"/>
      <c r="J69" s="21"/>
      <c r="K69" s="21"/>
      <c r="L69" s="23" t="str">
        <f aca="false">IF(I69="","",MIN(I69-J69,K69-I69))</f>
        <v/>
      </c>
      <c r="M69" s="22"/>
      <c r="N69" s="24"/>
      <c r="O69" s="20"/>
      <c r="P69" s="25" t="str">
        <f aca="false">IF(N69="","",IF(C69="Sell",N69*(1-TargetPct),N69*(1+TargetPct)))</f>
        <v/>
      </c>
      <c r="Q69" s="25" t="str">
        <f aca="false">IF(N69="","",IF(C69="Sell",L69-N69,N69))</f>
        <v/>
      </c>
      <c r="R69" s="25" t="str">
        <f aca="false">IF(N69="","",IF(C69="Sell",N69,L69-N69))</f>
        <v/>
      </c>
      <c r="S69" s="20"/>
      <c r="T69" s="24"/>
      <c r="U69" s="20"/>
      <c r="V69" s="21"/>
      <c r="W69" s="20"/>
      <c r="X69" s="26" t="str">
        <f aca="false">IF(OR(T69="",U69="SKIP"),"",IF(C69="Sell",(N69-T69),(T69-N69))*Mult*O69)</f>
        <v/>
      </c>
      <c r="Y69" s="26" t="str">
        <f aca="false">IF(X69="","",Legs*O69*IF(B69="SPX",CommSPX,CommSPY))</f>
        <v/>
      </c>
      <c r="Z69" s="26" t="str">
        <f aca="false">IF(X69="","",X69-Y69)</f>
        <v/>
      </c>
      <c r="AA69" s="27" t="str">
        <f aca="false">IF(OR(Z69="",Q69=0),"",Z69/(Q69*Mult*O69))</f>
        <v/>
      </c>
      <c r="AB69" s="20"/>
    </row>
    <row r="70" customFormat="false" ht="15" hidden="false" customHeight="false" outlineLevel="0" collapsed="false">
      <c r="A70" s="19"/>
      <c r="B70" s="20"/>
      <c r="C70" s="20"/>
      <c r="D70" s="19"/>
      <c r="E70" s="20"/>
      <c r="F70" s="21"/>
      <c r="G70" s="22"/>
      <c r="H70" s="22"/>
      <c r="I70" s="21"/>
      <c r="J70" s="21"/>
      <c r="K70" s="21"/>
      <c r="L70" s="23" t="str">
        <f aca="false">IF(I70="","",MIN(I70-J70,K70-I70))</f>
        <v/>
      </c>
      <c r="M70" s="22"/>
      <c r="N70" s="24"/>
      <c r="O70" s="20"/>
      <c r="P70" s="25" t="str">
        <f aca="false">IF(N70="","",IF(C70="Sell",N70*(1-TargetPct),N70*(1+TargetPct)))</f>
        <v/>
      </c>
      <c r="Q70" s="25" t="str">
        <f aca="false">IF(N70="","",IF(C70="Sell",L70-N70,N70))</f>
        <v/>
      </c>
      <c r="R70" s="25" t="str">
        <f aca="false">IF(N70="","",IF(C70="Sell",N70,L70-N70))</f>
        <v/>
      </c>
      <c r="S70" s="20"/>
      <c r="T70" s="24"/>
      <c r="U70" s="20"/>
      <c r="V70" s="21"/>
      <c r="W70" s="20"/>
      <c r="X70" s="26" t="str">
        <f aca="false">IF(OR(T70="",U70="SKIP"),"",IF(C70="Sell",(N70-T70),(T70-N70))*Mult*O70)</f>
        <v/>
      </c>
      <c r="Y70" s="26" t="str">
        <f aca="false">IF(X70="","",Legs*O70*IF(B70="SPX",CommSPX,CommSPY))</f>
        <v/>
      </c>
      <c r="Z70" s="26" t="str">
        <f aca="false">IF(X70="","",X70-Y70)</f>
        <v/>
      </c>
      <c r="AA70" s="27" t="str">
        <f aca="false">IF(OR(Z70="",Q70=0),"",Z70/(Q70*Mult*O70))</f>
        <v/>
      </c>
      <c r="AB70" s="20"/>
    </row>
    <row r="71" customFormat="false" ht="15" hidden="false" customHeight="false" outlineLevel="0" collapsed="false">
      <c r="A71" s="19"/>
      <c r="B71" s="20"/>
      <c r="C71" s="20"/>
      <c r="D71" s="19"/>
      <c r="E71" s="20"/>
      <c r="F71" s="21"/>
      <c r="G71" s="22"/>
      <c r="H71" s="22"/>
      <c r="I71" s="21"/>
      <c r="J71" s="21"/>
      <c r="K71" s="21"/>
      <c r="L71" s="23" t="str">
        <f aca="false">IF(I71="","",MIN(I71-J71,K71-I71))</f>
        <v/>
      </c>
      <c r="M71" s="22"/>
      <c r="N71" s="24"/>
      <c r="O71" s="20"/>
      <c r="P71" s="25" t="str">
        <f aca="false">IF(N71="","",IF(C71="Sell",N71*(1-TargetPct),N71*(1+TargetPct)))</f>
        <v/>
      </c>
      <c r="Q71" s="25" t="str">
        <f aca="false">IF(N71="","",IF(C71="Sell",L71-N71,N71))</f>
        <v/>
      </c>
      <c r="R71" s="25" t="str">
        <f aca="false">IF(N71="","",IF(C71="Sell",N71,L71-N71))</f>
        <v/>
      </c>
      <c r="S71" s="20"/>
      <c r="T71" s="24"/>
      <c r="U71" s="20"/>
      <c r="V71" s="21"/>
      <c r="W71" s="20"/>
      <c r="X71" s="26" t="str">
        <f aca="false">IF(OR(T71="",U71="SKIP"),"",IF(C71="Sell",(N71-T71),(T71-N71))*Mult*O71)</f>
        <v/>
      </c>
      <c r="Y71" s="26" t="str">
        <f aca="false">IF(X71="","",Legs*O71*IF(B71="SPX",CommSPX,CommSPY))</f>
        <v/>
      </c>
      <c r="Z71" s="26" t="str">
        <f aca="false">IF(X71="","",X71-Y71)</f>
        <v/>
      </c>
      <c r="AA71" s="27" t="str">
        <f aca="false">IF(OR(Z71="",Q71=0),"",Z71/(Q71*Mult*O71))</f>
        <v/>
      </c>
      <c r="AB71" s="20"/>
    </row>
    <row r="72" customFormat="false" ht="15" hidden="false" customHeight="false" outlineLevel="0" collapsed="false">
      <c r="A72" s="19"/>
      <c r="B72" s="20"/>
      <c r="C72" s="20"/>
      <c r="D72" s="19"/>
      <c r="E72" s="20"/>
      <c r="F72" s="21"/>
      <c r="G72" s="22"/>
      <c r="H72" s="22"/>
      <c r="I72" s="21"/>
      <c r="J72" s="21"/>
      <c r="K72" s="21"/>
      <c r="L72" s="23" t="str">
        <f aca="false">IF(I72="","",MIN(I72-J72,K72-I72))</f>
        <v/>
      </c>
      <c r="M72" s="22"/>
      <c r="N72" s="24"/>
      <c r="O72" s="20"/>
      <c r="P72" s="25" t="str">
        <f aca="false">IF(N72="","",IF(C72="Sell",N72*(1-TargetPct),N72*(1+TargetPct)))</f>
        <v/>
      </c>
      <c r="Q72" s="25" t="str">
        <f aca="false">IF(N72="","",IF(C72="Sell",L72-N72,N72))</f>
        <v/>
      </c>
      <c r="R72" s="25" t="str">
        <f aca="false">IF(N72="","",IF(C72="Sell",N72,L72-N72))</f>
        <v/>
      </c>
      <c r="S72" s="20"/>
      <c r="T72" s="24"/>
      <c r="U72" s="20"/>
      <c r="V72" s="21"/>
      <c r="W72" s="20"/>
      <c r="X72" s="26" t="str">
        <f aca="false">IF(OR(T72="",U72="SKIP"),"",IF(C72="Sell",(N72-T72),(T72-N72))*Mult*O72)</f>
        <v/>
      </c>
      <c r="Y72" s="26" t="str">
        <f aca="false">IF(X72="","",Legs*O72*IF(B72="SPX",CommSPX,CommSPY))</f>
        <v/>
      </c>
      <c r="Z72" s="26" t="str">
        <f aca="false">IF(X72="","",X72-Y72)</f>
        <v/>
      </c>
      <c r="AA72" s="27" t="str">
        <f aca="false">IF(OR(Z72="",Q72=0),"",Z72/(Q72*Mult*O72))</f>
        <v/>
      </c>
      <c r="AB72" s="20"/>
    </row>
    <row r="73" customFormat="false" ht="15" hidden="false" customHeight="false" outlineLevel="0" collapsed="false">
      <c r="A73" s="19"/>
      <c r="B73" s="20"/>
      <c r="C73" s="20"/>
      <c r="D73" s="19"/>
      <c r="E73" s="20"/>
      <c r="F73" s="21"/>
      <c r="G73" s="22"/>
      <c r="H73" s="22"/>
      <c r="I73" s="21"/>
      <c r="J73" s="21"/>
      <c r="K73" s="21"/>
      <c r="L73" s="23" t="str">
        <f aca="false">IF(I73="","",MIN(I73-J73,K73-I73))</f>
        <v/>
      </c>
      <c r="M73" s="22"/>
      <c r="N73" s="24"/>
      <c r="O73" s="20"/>
      <c r="P73" s="25" t="str">
        <f aca="false">IF(N73="","",IF(C73="Sell",N73*(1-TargetPct),N73*(1+TargetPct)))</f>
        <v/>
      </c>
      <c r="Q73" s="25" t="str">
        <f aca="false">IF(N73="","",IF(C73="Sell",L73-N73,N73))</f>
        <v/>
      </c>
      <c r="R73" s="25" t="str">
        <f aca="false">IF(N73="","",IF(C73="Sell",N73,L73-N73))</f>
        <v/>
      </c>
      <c r="S73" s="20"/>
      <c r="T73" s="24"/>
      <c r="U73" s="20"/>
      <c r="V73" s="21"/>
      <c r="W73" s="20"/>
      <c r="X73" s="26" t="str">
        <f aca="false">IF(OR(T73="",U73="SKIP"),"",IF(C73="Sell",(N73-T73),(T73-N73))*Mult*O73)</f>
        <v/>
      </c>
      <c r="Y73" s="26" t="str">
        <f aca="false">IF(X73="","",Legs*O73*IF(B73="SPX",CommSPX,CommSPY))</f>
        <v/>
      </c>
      <c r="Z73" s="26" t="str">
        <f aca="false">IF(X73="","",X73-Y73)</f>
        <v/>
      </c>
      <c r="AA73" s="27" t="str">
        <f aca="false">IF(OR(Z73="",Q73=0),"",Z73/(Q73*Mult*O73))</f>
        <v/>
      </c>
      <c r="AB73" s="20"/>
    </row>
    <row r="74" customFormat="false" ht="15" hidden="false" customHeight="false" outlineLevel="0" collapsed="false">
      <c r="A74" s="19"/>
      <c r="B74" s="20"/>
      <c r="C74" s="20"/>
      <c r="D74" s="19"/>
      <c r="E74" s="20"/>
      <c r="F74" s="21"/>
      <c r="G74" s="22"/>
      <c r="H74" s="22"/>
      <c r="I74" s="21"/>
      <c r="J74" s="21"/>
      <c r="K74" s="21"/>
      <c r="L74" s="23" t="str">
        <f aca="false">IF(I74="","",MIN(I74-J74,K74-I74))</f>
        <v/>
      </c>
      <c r="M74" s="22"/>
      <c r="N74" s="24"/>
      <c r="O74" s="20"/>
      <c r="P74" s="25" t="str">
        <f aca="false">IF(N74="","",IF(C74="Sell",N74*(1-TargetPct),N74*(1+TargetPct)))</f>
        <v/>
      </c>
      <c r="Q74" s="25" t="str">
        <f aca="false">IF(N74="","",IF(C74="Sell",L74-N74,N74))</f>
        <v/>
      </c>
      <c r="R74" s="25" t="str">
        <f aca="false">IF(N74="","",IF(C74="Sell",N74,L74-N74))</f>
        <v/>
      </c>
      <c r="S74" s="20"/>
      <c r="T74" s="24"/>
      <c r="U74" s="20"/>
      <c r="V74" s="21"/>
      <c r="W74" s="20"/>
      <c r="X74" s="26" t="str">
        <f aca="false">IF(OR(T74="",U74="SKIP"),"",IF(C74="Sell",(N74-T74),(T74-N74))*Mult*O74)</f>
        <v/>
      </c>
      <c r="Y74" s="26" t="str">
        <f aca="false">IF(X74="","",Legs*O74*IF(B74="SPX",CommSPX,CommSPY))</f>
        <v/>
      </c>
      <c r="Z74" s="26" t="str">
        <f aca="false">IF(X74="","",X74-Y74)</f>
        <v/>
      </c>
      <c r="AA74" s="27" t="str">
        <f aca="false">IF(OR(Z74="",Q74=0),"",Z74/(Q74*Mult*O74))</f>
        <v/>
      </c>
      <c r="AB74" s="20"/>
    </row>
    <row r="75" customFormat="false" ht="15" hidden="false" customHeight="false" outlineLevel="0" collapsed="false">
      <c r="A75" s="19"/>
      <c r="B75" s="20"/>
      <c r="C75" s="20"/>
      <c r="D75" s="19"/>
      <c r="E75" s="20"/>
      <c r="F75" s="21"/>
      <c r="G75" s="22"/>
      <c r="H75" s="22"/>
      <c r="I75" s="21"/>
      <c r="J75" s="21"/>
      <c r="K75" s="21"/>
      <c r="L75" s="23" t="str">
        <f aca="false">IF(I75="","",MIN(I75-J75,K75-I75))</f>
        <v/>
      </c>
      <c r="M75" s="22"/>
      <c r="N75" s="24"/>
      <c r="O75" s="20"/>
      <c r="P75" s="25" t="str">
        <f aca="false">IF(N75="","",IF(C75="Sell",N75*(1-TargetPct),N75*(1+TargetPct)))</f>
        <v/>
      </c>
      <c r="Q75" s="25" t="str">
        <f aca="false">IF(N75="","",IF(C75="Sell",L75-N75,N75))</f>
        <v/>
      </c>
      <c r="R75" s="25" t="str">
        <f aca="false">IF(N75="","",IF(C75="Sell",N75,L75-N75))</f>
        <v/>
      </c>
      <c r="S75" s="20"/>
      <c r="T75" s="24"/>
      <c r="U75" s="20"/>
      <c r="V75" s="21"/>
      <c r="W75" s="20"/>
      <c r="X75" s="26" t="str">
        <f aca="false">IF(OR(T75="",U75="SKIP"),"",IF(C75="Sell",(N75-T75),(T75-N75))*Mult*O75)</f>
        <v/>
      </c>
      <c r="Y75" s="26" t="str">
        <f aca="false">IF(X75="","",Legs*O75*IF(B75="SPX",CommSPX,CommSPY))</f>
        <v/>
      </c>
      <c r="Z75" s="26" t="str">
        <f aca="false">IF(X75="","",X75-Y75)</f>
        <v/>
      </c>
      <c r="AA75" s="27" t="str">
        <f aca="false">IF(OR(Z75="",Q75=0),"",Z75/(Q75*Mult*O75))</f>
        <v/>
      </c>
      <c r="AB75" s="20"/>
    </row>
    <row r="76" customFormat="false" ht="15" hidden="false" customHeight="false" outlineLevel="0" collapsed="false">
      <c r="A76" s="19"/>
      <c r="B76" s="20"/>
      <c r="C76" s="20"/>
      <c r="D76" s="19"/>
      <c r="E76" s="20"/>
      <c r="F76" s="21"/>
      <c r="G76" s="22"/>
      <c r="H76" s="22"/>
      <c r="I76" s="21"/>
      <c r="J76" s="21"/>
      <c r="K76" s="21"/>
      <c r="L76" s="23" t="str">
        <f aca="false">IF(I76="","",MIN(I76-J76,K76-I76))</f>
        <v/>
      </c>
      <c r="M76" s="22"/>
      <c r="N76" s="24"/>
      <c r="O76" s="20"/>
      <c r="P76" s="25" t="str">
        <f aca="false">IF(N76="","",IF(C76="Sell",N76*(1-TargetPct),N76*(1+TargetPct)))</f>
        <v/>
      </c>
      <c r="Q76" s="25" t="str">
        <f aca="false">IF(N76="","",IF(C76="Sell",L76-N76,N76))</f>
        <v/>
      </c>
      <c r="R76" s="25" t="str">
        <f aca="false">IF(N76="","",IF(C76="Sell",N76,L76-N76))</f>
        <v/>
      </c>
      <c r="S76" s="20"/>
      <c r="T76" s="24"/>
      <c r="U76" s="20"/>
      <c r="V76" s="21"/>
      <c r="W76" s="20"/>
      <c r="X76" s="26" t="str">
        <f aca="false">IF(OR(T76="",U76="SKIP"),"",IF(C76="Sell",(N76-T76),(T76-N76))*Mult*O76)</f>
        <v/>
      </c>
      <c r="Y76" s="26" t="str">
        <f aca="false">IF(X76="","",Legs*O76*IF(B76="SPX",CommSPX,CommSPY))</f>
        <v/>
      </c>
      <c r="Z76" s="26" t="str">
        <f aca="false">IF(X76="","",X76-Y76)</f>
        <v/>
      </c>
      <c r="AA76" s="27" t="str">
        <f aca="false">IF(OR(Z76="",Q76=0),"",Z76/(Q76*Mult*O76))</f>
        <v/>
      </c>
      <c r="AB76" s="20"/>
    </row>
    <row r="77" customFormat="false" ht="15" hidden="false" customHeight="false" outlineLevel="0" collapsed="false">
      <c r="A77" s="19"/>
      <c r="B77" s="20"/>
      <c r="C77" s="20"/>
      <c r="D77" s="19"/>
      <c r="E77" s="20"/>
      <c r="F77" s="21"/>
      <c r="G77" s="22"/>
      <c r="H77" s="22"/>
      <c r="I77" s="21"/>
      <c r="J77" s="21"/>
      <c r="K77" s="21"/>
      <c r="L77" s="23" t="str">
        <f aca="false">IF(I77="","",MIN(I77-J77,K77-I77))</f>
        <v/>
      </c>
      <c r="M77" s="22"/>
      <c r="N77" s="24"/>
      <c r="O77" s="20"/>
      <c r="P77" s="25" t="str">
        <f aca="false">IF(N77="","",IF(C77="Sell",N77*(1-TargetPct),N77*(1+TargetPct)))</f>
        <v/>
      </c>
      <c r="Q77" s="25" t="str">
        <f aca="false">IF(N77="","",IF(C77="Sell",L77-N77,N77))</f>
        <v/>
      </c>
      <c r="R77" s="25" t="str">
        <f aca="false">IF(N77="","",IF(C77="Sell",N77,L77-N77))</f>
        <v/>
      </c>
      <c r="S77" s="20"/>
      <c r="T77" s="24"/>
      <c r="U77" s="20"/>
      <c r="V77" s="21"/>
      <c r="W77" s="20"/>
      <c r="X77" s="26" t="str">
        <f aca="false">IF(OR(T77="",U77="SKIP"),"",IF(C77="Sell",(N77-T77),(T77-N77))*Mult*O77)</f>
        <v/>
      </c>
      <c r="Y77" s="26" t="str">
        <f aca="false">IF(X77="","",Legs*O77*IF(B77="SPX",CommSPX,CommSPY))</f>
        <v/>
      </c>
      <c r="Z77" s="26" t="str">
        <f aca="false">IF(X77="","",X77-Y77)</f>
        <v/>
      </c>
      <c r="AA77" s="27" t="str">
        <f aca="false">IF(OR(Z77="",Q77=0),"",Z77/(Q77*Mult*O77))</f>
        <v/>
      </c>
      <c r="AB77" s="20"/>
    </row>
    <row r="78" customFormat="false" ht="15" hidden="false" customHeight="false" outlineLevel="0" collapsed="false">
      <c r="A78" s="19"/>
      <c r="B78" s="20"/>
      <c r="C78" s="20"/>
      <c r="D78" s="19"/>
      <c r="E78" s="20"/>
      <c r="F78" s="21"/>
      <c r="G78" s="22"/>
      <c r="H78" s="22"/>
      <c r="I78" s="21"/>
      <c r="J78" s="21"/>
      <c r="K78" s="21"/>
      <c r="L78" s="23" t="str">
        <f aca="false">IF(I78="","",MIN(I78-J78,K78-I78))</f>
        <v/>
      </c>
      <c r="M78" s="22"/>
      <c r="N78" s="24"/>
      <c r="O78" s="20"/>
      <c r="P78" s="25" t="str">
        <f aca="false">IF(N78="","",IF(C78="Sell",N78*(1-TargetPct),N78*(1+TargetPct)))</f>
        <v/>
      </c>
      <c r="Q78" s="25" t="str">
        <f aca="false">IF(N78="","",IF(C78="Sell",L78-N78,N78))</f>
        <v/>
      </c>
      <c r="R78" s="25" t="str">
        <f aca="false">IF(N78="","",IF(C78="Sell",N78,L78-N78))</f>
        <v/>
      </c>
      <c r="S78" s="20"/>
      <c r="T78" s="24"/>
      <c r="U78" s="20"/>
      <c r="V78" s="21"/>
      <c r="W78" s="20"/>
      <c r="X78" s="26" t="str">
        <f aca="false">IF(OR(T78="",U78="SKIP"),"",IF(C78="Sell",(N78-T78),(T78-N78))*Mult*O78)</f>
        <v/>
      </c>
      <c r="Y78" s="26" t="str">
        <f aca="false">IF(X78="","",Legs*O78*IF(B78="SPX",CommSPX,CommSPY))</f>
        <v/>
      </c>
      <c r="Z78" s="26" t="str">
        <f aca="false">IF(X78="","",X78-Y78)</f>
        <v/>
      </c>
      <c r="AA78" s="27" t="str">
        <f aca="false">IF(OR(Z78="",Q78=0),"",Z78/(Q78*Mult*O78))</f>
        <v/>
      </c>
      <c r="AB78" s="20"/>
    </row>
    <row r="79" customFormat="false" ht="15" hidden="false" customHeight="false" outlineLevel="0" collapsed="false">
      <c r="A79" s="19"/>
      <c r="B79" s="20"/>
      <c r="C79" s="20"/>
      <c r="D79" s="19"/>
      <c r="E79" s="20"/>
      <c r="F79" s="21"/>
      <c r="G79" s="22"/>
      <c r="H79" s="22"/>
      <c r="I79" s="21"/>
      <c r="J79" s="21"/>
      <c r="K79" s="21"/>
      <c r="L79" s="23" t="str">
        <f aca="false">IF(I79="","",MIN(I79-J79,K79-I79))</f>
        <v/>
      </c>
      <c r="M79" s="22"/>
      <c r="N79" s="24"/>
      <c r="O79" s="20"/>
      <c r="P79" s="25" t="str">
        <f aca="false">IF(N79="","",IF(C79="Sell",N79*(1-TargetPct),N79*(1+TargetPct)))</f>
        <v/>
      </c>
      <c r="Q79" s="25" t="str">
        <f aca="false">IF(N79="","",IF(C79="Sell",L79-N79,N79))</f>
        <v/>
      </c>
      <c r="R79" s="25" t="str">
        <f aca="false">IF(N79="","",IF(C79="Sell",N79,L79-N79))</f>
        <v/>
      </c>
      <c r="S79" s="20"/>
      <c r="T79" s="24"/>
      <c r="U79" s="20"/>
      <c r="V79" s="21"/>
      <c r="W79" s="20"/>
      <c r="X79" s="26" t="str">
        <f aca="false">IF(OR(T79="",U79="SKIP"),"",IF(C79="Sell",(N79-T79),(T79-N79))*Mult*O79)</f>
        <v/>
      </c>
      <c r="Y79" s="26" t="str">
        <f aca="false">IF(X79="","",Legs*O79*IF(B79="SPX",CommSPX,CommSPY))</f>
        <v/>
      </c>
      <c r="Z79" s="26" t="str">
        <f aca="false">IF(X79="","",X79-Y79)</f>
        <v/>
      </c>
      <c r="AA79" s="27" t="str">
        <f aca="false">IF(OR(Z79="",Q79=0),"",Z79/(Q79*Mult*O79))</f>
        <v/>
      </c>
      <c r="AB79" s="20"/>
    </row>
    <row r="80" customFormat="false" ht="15" hidden="false" customHeight="false" outlineLevel="0" collapsed="false">
      <c r="A80" s="19"/>
      <c r="B80" s="20"/>
      <c r="C80" s="20"/>
      <c r="D80" s="19"/>
      <c r="E80" s="20"/>
      <c r="F80" s="21"/>
      <c r="G80" s="22"/>
      <c r="H80" s="22"/>
      <c r="I80" s="21"/>
      <c r="J80" s="21"/>
      <c r="K80" s="21"/>
      <c r="L80" s="23" t="str">
        <f aca="false">IF(I80="","",MIN(I80-J80,K80-I80))</f>
        <v/>
      </c>
      <c r="M80" s="22"/>
      <c r="N80" s="24"/>
      <c r="O80" s="20"/>
      <c r="P80" s="25" t="str">
        <f aca="false">IF(N80="","",IF(C80="Sell",N80*(1-TargetPct),N80*(1+TargetPct)))</f>
        <v/>
      </c>
      <c r="Q80" s="25" t="str">
        <f aca="false">IF(N80="","",IF(C80="Sell",L80-N80,N80))</f>
        <v/>
      </c>
      <c r="R80" s="25" t="str">
        <f aca="false">IF(N80="","",IF(C80="Sell",N80,L80-N80))</f>
        <v/>
      </c>
      <c r="S80" s="20"/>
      <c r="T80" s="24"/>
      <c r="U80" s="20"/>
      <c r="V80" s="21"/>
      <c r="W80" s="20"/>
      <c r="X80" s="26" t="str">
        <f aca="false">IF(OR(T80="",U80="SKIP"),"",IF(C80="Sell",(N80-T80),(T80-N80))*Mult*O80)</f>
        <v/>
      </c>
      <c r="Y80" s="26" t="str">
        <f aca="false">IF(X80="","",Legs*O80*IF(B80="SPX",CommSPX,CommSPY))</f>
        <v/>
      </c>
      <c r="Z80" s="26" t="str">
        <f aca="false">IF(X80="","",X80-Y80)</f>
        <v/>
      </c>
      <c r="AA80" s="27" t="str">
        <f aca="false">IF(OR(Z80="",Q80=0),"",Z80/(Q80*Mult*O80))</f>
        <v/>
      </c>
      <c r="AB80" s="20"/>
    </row>
    <row r="81" customFormat="false" ht="15" hidden="false" customHeight="false" outlineLevel="0" collapsed="false">
      <c r="A81" s="19"/>
      <c r="B81" s="20"/>
      <c r="C81" s="20"/>
      <c r="D81" s="19"/>
      <c r="E81" s="20"/>
      <c r="F81" s="21"/>
      <c r="G81" s="22"/>
      <c r="H81" s="22"/>
      <c r="I81" s="21"/>
      <c r="J81" s="21"/>
      <c r="K81" s="21"/>
      <c r="L81" s="23" t="str">
        <f aca="false">IF(I81="","",MIN(I81-J81,K81-I81))</f>
        <v/>
      </c>
      <c r="M81" s="22"/>
      <c r="N81" s="24"/>
      <c r="O81" s="20"/>
      <c r="P81" s="25" t="str">
        <f aca="false">IF(N81="","",IF(C81="Sell",N81*(1-TargetPct),N81*(1+TargetPct)))</f>
        <v/>
      </c>
      <c r="Q81" s="25" t="str">
        <f aca="false">IF(N81="","",IF(C81="Sell",L81-N81,N81))</f>
        <v/>
      </c>
      <c r="R81" s="25" t="str">
        <f aca="false">IF(N81="","",IF(C81="Sell",N81,L81-N81))</f>
        <v/>
      </c>
      <c r="S81" s="20"/>
      <c r="T81" s="24"/>
      <c r="U81" s="20"/>
      <c r="V81" s="21"/>
      <c r="W81" s="20"/>
      <c r="X81" s="26" t="str">
        <f aca="false">IF(OR(T81="",U81="SKIP"),"",IF(C81="Sell",(N81-T81),(T81-N81))*Mult*O81)</f>
        <v/>
      </c>
      <c r="Y81" s="26" t="str">
        <f aca="false">IF(X81="","",Legs*O81*IF(B81="SPX",CommSPX,CommSPY))</f>
        <v/>
      </c>
      <c r="Z81" s="26" t="str">
        <f aca="false">IF(X81="","",X81-Y81)</f>
        <v/>
      </c>
      <c r="AA81" s="27" t="str">
        <f aca="false">IF(OR(Z81="",Q81=0),"",Z81/(Q81*Mult*O81))</f>
        <v/>
      </c>
      <c r="AB81" s="20"/>
    </row>
    <row r="82" customFormat="false" ht="15" hidden="false" customHeight="false" outlineLevel="0" collapsed="false">
      <c r="A82" s="19"/>
      <c r="B82" s="20"/>
      <c r="C82" s="20"/>
      <c r="D82" s="19"/>
      <c r="E82" s="20"/>
      <c r="F82" s="21"/>
      <c r="G82" s="22"/>
      <c r="H82" s="22"/>
      <c r="I82" s="21"/>
      <c r="J82" s="21"/>
      <c r="K82" s="21"/>
      <c r="L82" s="23" t="str">
        <f aca="false">IF(I82="","",MIN(I82-J82,K82-I82))</f>
        <v/>
      </c>
      <c r="M82" s="22"/>
      <c r="N82" s="24"/>
      <c r="O82" s="20"/>
      <c r="P82" s="25" t="str">
        <f aca="false">IF(N82="","",IF(C82="Sell",N82*(1-TargetPct),N82*(1+TargetPct)))</f>
        <v/>
      </c>
      <c r="Q82" s="25" t="str">
        <f aca="false">IF(N82="","",IF(C82="Sell",L82-N82,N82))</f>
        <v/>
      </c>
      <c r="R82" s="25" t="str">
        <f aca="false">IF(N82="","",IF(C82="Sell",N82,L82-N82))</f>
        <v/>
      </c>
      <c r="S82" s="20"/>
      <c r="T82" s="24"/>
      <c r="U82" s="20"/>
      <c r="V82" s="21"/>
      <c r="W82" s="20"/>
      <c r="X82" s="26" t="str">
        <f aca="false">IF(OR(T82="",U82="SKIP"),"",IF(C82="Sell",(N82-T82),(T82-N82))*Mult*O82)</f>
        <v/>
      </c>
      <c r="Y82" s="26" t="str">
        <f aca="false">IF(X82="","",Legs*O82*IF(B82="SPX",CommSPX,CommSPY))</f>
        <v/>
      </c>
      <c r="Z82" s="26" t="str">
        <f aca="false">IF(X82="","",X82-Y82)</f>
        <v/>
      </c>
      <c r="AA82" s="27" t="str">
        <f aca="false">IF(OR(Z82="",Q82=0),"",Z82/(Q82*Mult*O82))</f>
        <v/>
      </c>
      <c r="AB82" s="20"/>
    </row>
    <row r="83" customFormat="false" ht="15" hidden="false" customHeight="false" outlineLevel="0" collapsed="false">
      <c r="A83" s="19"/>
      <c r="B83" s="20"/>
      <c r="C83" s="20"/>
      <c r="D83" s="19"/>
      <c r="E83" s="20"/>
      <c r="F83" s="21"/>
      <c r="G83" s="22"/>
      <c r="H83" s="22"/>
      <c r="I83" s="21"/>
      <c r="J83" s="21"/>
      <c r="K83" s="21"/>
      <c r="L83" s="23" t="str">
        <f aca="false">IF(I83="","",MIN(I83-J83,K83-I83))</f>
        <v/>
      </c>
      <c r="M83" s="22"/>
      <c r="N83" s="24"/>
      <c r="O83" s="20"/>
      <c r="P83" s="25" t="str">
        <f aca="false">IF(N83="","",IF(C83="Sell",N83*(1-TargetPct),N83*(1+TargetPct)))</f>
        <v/>
      </c>
      <c r="Q83" s="25" t="str">
        <f aca="false">IF(N83="","",IF(C83="Sell",L83-N83,N83))</f>
        <v/>
      </c>
      <c r="R83" s="25" t="str">
        <f aca="false">IF(N83="","",IF(C83="Sell",N83,L83-N83))</f>
        <v/>
      </c>
      <c r="S83" s="20"/>
      <c r="T83" s="24"/>
      <c r="U83" s="20"/>
      <c r="V83" s="21"/>
      <c r="W83" s="20"/>
      <c r="X83" s="26" t="str">
        <f aca="false">IF(OR(T83="",U83="SKIP"),"",IF(C83="Sell",(N83-T83),(T83-N83))*Mult*O83)</f>
        <v/>
      </c>
      <c r="Y83" s="26" t="str">
        <f aca="false">IF(X83="","",Legs*O83*IF(B83="SPX",CommSPX,CommSPY))</f>
        <v/>
      </c>
      <c r="Z83" s="26" t="str">
        <f aca="false">IF(X83="","",X83-Y83)</f>
        <v/>
      </c>
      <c r="AA83" s="27" t="str">
        <f aca="false">IF(OR(Z83="",Q83=0),"",Z83/(Q83*Mult*O83))</f>
        <v/>
      </c>
      <c r="AB83" s="20"/>
    </row>
    <row r="84" customFormat="false" ht="15" hidden="false" customHeight="false" outlineLevel="0" collapsed="false">
      <c r="A84" s="19"/>
      <c r="B84" s="20"/>
      <c r="C84" s="20"/>
      <c r="D84" s="19"/>
      <c r="E84" s="20"/>
      <c r="F84" s="21"/>
      <c r="G84" s="22"/>
      <c r="H84" s="22"/>
      <c r="I84" s="21"/>
      <c r="J84" s="21"/>
      <c r="K84" s="21"/>
      <c r="L84" s="23" t="str">
        <f aca="false">IF(I84="","",MIN(I84-J84,K84-I84))</f>
        <v/>
      </c>
      <c r="M84" s="22"/>
      <c r="N84" s="24"/>
      <c r="O84" s="20"/>
      <c r="P84" s="25" t="str">
        <f aca="false">IF(N84="","",IF(C84="Sell",N84*(1-TargetPct),N84*(1+TargetPct)))</f>
        <v/>
      </c>
      <c r="Q84" s="25" t="str">
        <f aca="false">IF(N84="","",IF(C84="Sell",L84-N84,N84))</f>
        <v/>
      </c>
      <c r="R84" s="25" t="str">
        <f aca="false">IF(N84="","",IF(C84="Sell",N84,L84-N84))</f>
        <v/>
      </c>
      <c r="S84" s="20"/>
      <c r="T84" s="24"/>
      <c r="U84" s="20"/>
      <c r="V84" s="21"/>
      <c r="W84" s="20"/>
      <c r="X84" s="26" t="str">
        <f aca="false">IF(OR(T84="",U84="SKIP"),"",IF(C84="Sell",(N84-T84),(T84-N84))*Mult*O84)</f>
        <v/>
      </c>
      <c r="Y84" s="26" t="str">
        <f aca="false">IF(X84="","",Legs*O84*IF(B84="SPX",CommSPX,CommSPY))</f>
        <v/>
      </c>
      <c r="Z84" s="26" t="str">
        <f aca="false">IF(X84="","",X84-Y84)</f>
        <v/>
      </c>
      <c r="AA84" s="27" t="str">
        <f aca="false">IF(OR(Z84="",Q84=0),"",Z84/(Q84*Mult*O84))</f>
        <v/>
      </c>
      <c r="AB84" s="20"/>
    </row>
    <row r="85" customFormat="false" ht="15" hidden="false" customHeight="false" outlineLevel="0" collapsed="false">
      <c r="A85" s="19"/>
      <c r="B85" s="20"/>
      <c r="C85" s="20"/>
      <c r="D85" s="19"/>
      <c r="E85" s="20"/>
      <c r="F85" s="21"/>
      <c r="G85" s="22"/>
      <c r="H85" s="22"/>
      <c r="I85" s="21"/>
      <c r="J85" s="21"/>
      <c r="K85" s="21"/>
      <c r="L85" s="23" t="str">
        <f aca="false">IF(I85="","",MIN(I85-J85,K85-I85))</f>
        <v/>
      </c>
      <c r="M85" s="22"/>
      <c r="N85" s="24"/>
      <c r="O85" s="20"/>
      <c r="P85" s="25" t="str">
        <f aca="false">IF(N85="","",IF(C85="Sell",N85*(1-TargetPct),N85*(1+TargetPct)))</f>
        <v/>
      </c>
      <c r="Q85" s="25" t="str">
        <f aca="false">IF(N85="","",IF(C85="Sell",L85-N85,N85))</f>
        <v/>
      </c>
      <c r="R85" s="25" t="str">
        <f aca="false">IF(N85="","",IF(C85="Sell",N85,L85-N85))</f>
        <v/>
      </c>
      <c r="S85" s="20"/>
      <c r="T85" s="24"/>
      <c r="U85" s="20"/>
      <c r="V85" s="21"/>
      <c r="W85" s="20"/>
      <c r="X85" s="26" t="str">
        <f aca="false">IF(OR(T85="",U85="SKIP"),"",IF(C85="Sell",(N85-T85),(T85-N85))*Mult*O85)</f>
        <v/>
      </c>
      <c r="Y85" s="26" t="str">
        <f aca="false">IF(X85="","",Legs*O85*IF(B85="SPX",CommSPX,CommSPY))</f>
        <v/>
      </c>
      <c r="Z85" s="26" t="str">
        <f aca="false">IF(X85="","",X85-Y85)</f>
        <v/>
      </c>
      <c r="AA85" s="27" t="str">
        <f aca="false">IF(OR(Z85="",Q85=0),"",Z85/(Q85*Mult*O85))</f>
        <v/>
      </c>
      <c r="AB85" s="20"/>
    </row>
    <row r="86" customFormat="false" ht="15" hidden="false" customHeight="false" outlineLevel="0" collapsed="false">
      <c r="A86" s="19"/>
      <c r="B86" s="20"/>
      <c r="C86" s="20"/>
      <c r="D86" s="19"/>
      <c r="E86" s="20"/>
      <c r="F86" s="21"/>
      <c r="G86" s="22"/>
      <c r="H86" s="22"/>
      <c r="I86" s="21"/>
      <c r="J86" s="21"/>
      <c r="K86" s="21"/>
      <c r="L86" s="23" t="str">
        <f aca="false">IF(I86="","",MIN(I86-J86,K86-I86))</f>
        <v/>
      </c>
      <c r="M86" s="22"/>
      <c r="N86" s="24"/>
      <c r="O86" s="20"/>
      <c r="P86" s="25" t="str">
        <f aca="false">IF(N86="","",IF(C86="Sell",N86*(1-TargetPct),N86*(1+TargetPct)))</f>
        <v/>
      </c>
      <c r="Q86" s="25" t="str">
        <f aca="false">IF(N86="","",IF(C86="Sell",L86-N86,N86))</f>
        <v/>
      </c>
      <c r="R86" s="25" t="str">
        <f aca="false">IF(N86="","",IF(C86="Sell",N86,L86-N86))</f>
        <v/>
      </c>
      <c r="S86" s="20"/>
      <c r="T86" s="24"/>
      <c r="U86" s="20"/>
      <c r="V86" s="21"/>
      <c r="W86" s="20"/>
      <c r="X86" s="26" t="str">
        <f aca="false">IF(OR(T86="",U86="SKIP"),"",IF(C86="Sell",(N86-T86),(T86-N86))*Mult*O86)</f>
        <v/>
      </c>
      <c r="Y86" s="26" t="str">
        <f aca="false">IF(X86="","",Legs*O86*IF(B86="SPX",CommSPX,CommSPY))</f>
        <v/>
      </c>
      <c r="Z86" s="26" t="str">
        <f aca="false">IF(X86="","",X86-Y86)</f>
        <v/>
      </c>
      <c r="AA86" s="27" t="str">
        <f aca="false">IF(OR(Z86="",Q86=0),"",Z86/(Q86*Mult*O86))</f>
        <v/>
      </c>
      <c r="AB86" s="20"/>
    </row>
    <row r="87" customFormat="false" ht="15" hidden="false" customHeight="false" outlineLevel="0" collapsed="false">
      <c r="A87" s="19"/>
      <c r="B87" s="20"/>
      <c r="C87" s="20"/>
      <c r="D87" s="19"/>
      <c r="E87" s="20"/>
      <c r="F87" s="21"/>
      <c r="G87" s="22"/>
      <c r="H87" s="22"/>
      <c r="I87" s="21"/>
      <c r="J87" s="21"/>
      <c r="K87" s="21"/>
      <c r="L87" s="23" t="str">
        <f aca="false">IF(I87="","",MIN(I87-J87,K87-I87))</f>
        <v/>
      </c>
      <c r="M87" s="22"/>
      <c r="N87" s="24"/>
      <c r="O87" s="20"/>
      <c r="P87" s="25" t="str">
        <f aca="false">IF(N87="","",IF(C87="Sell",N87*(1-TargetPct),N87*(1+TargetPct)))</f>
        <v/>
      </c>
      <c r="Q87" s="25" t="str">
        <f aca="false">IF(N87="","",IF(C87="Sell",L87-N87,N87))</f>
        <v/>
      </c>
      <c r="R87" s="25" t="str">
        <f aca="false">IF(N87="","",IF(C87="Sell",N87,L87-N87))</f>
        <v/>
      </c>
      <c r="S87" s="20"/>
      <c r="T87" s="24"/>
      <c r="U87" s="20"/>
      <c r="V87" s="21"/>
      <c r="W87" s="20"/>
      <c r="X87" s="26" t="str">
        <f aca="false">IF(OR(T87="",U87="SKIP"),"",IF(C87="Sell",(N87-T87),(T87-N87))*Mult*O87)</f>
        <v/>
      </c>
      <c r="Y87" s="26" t="str">
        <f aca="false">IF(X87="","",Legs*O87*IF(B87="SPX",CommSPX,CommSPY))</f>
        <v/>
      </c>
      <c r="Z87" s="26" t="str">
        <f aca="false">IF(X87="","",X87-Y87)</f>
        <v/>
      </c>
      <c r="AA87" s="27" t="str">
        <f aca="false">IF(OR(Z87="",Q87=0),"",Z87/(Q87*Mult*O87))</f>
        <v/>
      </c>
      <c r="AB87" s="20"/>
    </row>
    <row r="88" customFormat="false" ht="15" hidden="false" customHeight="false" outlineLevel="0" collapsed="false">
      <c r="A88" s="19"/>
      <c r="B88" s="20"/>
      <c r="C88" s="20"/>
      <c r="D88" s="19"/>
      <c r="E88" s="20"/>
      <c r="F88" s="21"/>
      <c r="G88" s="22"/>
      <c r="H88" s="22"/>
      <c r="I88" s="21"/>
      <c r="J88" s="21"/>
      <c r="K88" s="21"/>
      <c r="L88" s="23" t="str">
        <f aca="false">IF(I88="","",MIN(I88-J88,K88-I88))</f>
        <v/>
      </c>
      <c r="M88" s="22"/>
      <c r="N88" s="24"/>
      <c r="O88" s="20"/>
      <c r="P88" s="25" t="str">
        <f aca="false">IF(N88="","",IF(C88="Sell",N88*(1-TargetPct),N88*(1+TargetPct)))</f>
        <v/>
      </c>
      <c r="Q88" s="25" t="str">
        <f aca="false">IF(N88="","",IF(C88="Sell",L88-N88,N88))</f>
        <v/>
      </c>
      <c r="R88" s="25" t="str">
        <f aca="false">IF(N88="","",IF(C88="Sell",N88,L88-N88))</f>
        <v/>
      </c>
      <c r="S88" s="20"/>
      <c r="T88" s="24"/>
      <c r="U88" s="20"/>
      <c r="V88" s="21"/>
      <c r="W88" s="20"/>
      <c r="X88" s="26" t="str">
        <f aca="false">IF(OR(T88="",U88="SKIP"),"",IF(C88="Sell",(N88-T88),(T88-N88))*Mult*O88)</f>
        <v/>
      </c>
      <c r="Y88" s="26" t="str">
        <f aca="false">IF(X88="","",Legs*O88*IF(B88="SPX",CommSPX,CommSPY))</f>
        <v/>
      </c>
      <c r="Z88" s="26" t="str">
        <f aca="false">IF(X88="","",X88-Y88)</f>
        <v/>
      </c>
      <c r="AA88" s="27" t="str">
        <f aca="false">IF(OR(Z88="",Q88=0),"",Z88/(Q88*Mult*O88))</f>
        <v/>
      </c>
      <c r="AB88" s="20"/>
    </row>
    <row r="89" customFormat="false" ht="15" hidden="false" customHeight="false" outlineLevel="0" collapsed="false">
      <c r="A89" s="19"/>
      <c r="B89" s="20"/>
      <c r="C89" s="20"/>
      <c r="D89" s="19"/>
      <c r="E89" s="20"/>
      <c r="F89" s="21"/>
      <c r="G89" s="22"/>
      <c r="H89" s="22"/>
      <c r="I89" s="21"/>
      <c r="J89" s="21"/>
      <c r="K89" s="21"/>
      <c r="L89" s="23" t="str">
        <f aca="false">IF(I89="","",MIN(I89-J89,K89-I89))</f>
        <v/>
      </c>
      <c r="M89" s="22"/>
      <c r="N89" s="24"/>
      <c r="O89" s="20"/>
      <c r="P89" s="25" t="str">
        <f aca="false">IF(N89="","",IF(C89="Sell",N89*(1-TargetPct),N89*(1+TargetPct)))</f>
        <v/>
      </c>
      <c r="Q89" s="25" t="str">
        <f aca="false">IF(N89="","",IF(C89="Sell",L89-N89,N89))</f>
        <v/>
      </c>
      <c r="R89" s="25" t="str">
        <f aca="false">IF(N89="","",IF(C89="Sell",N89,L89-N89))</f>
        <v/>
      </c>
      <c r="S89" s="20"/>
      <c r="T89" s="24"/>
      <c r="U89" s="20"/>
      <c r="V89" s="21"/>
      <c r="W89" s="20"/>
      <c r="X89" s="26" t="str">
        <f aca="false">IF(OR(T89="",U89="SKIP"),"",IF(C89="Sell",(N89-T89),(T89-N89))*Mult*O89)</f>
        <v/>
      </c>
      <c r="Y89" s="26" t="str">
        <f aca="false">IF(X89="","",Legs*O89*IF(B89="SPX",CommSPX,CommSPY))</f>
        <v/>
      </c>
      <c r="Z89" s="26" t="str">
        <f aca="false">IF(X89="","",X89-Y89)</f>
        <v/>
      </c>
      <c r="AA89" s="27" t="str">
        <f aca="false">IF(OR(Z89="",Q89=0),"",Z89/(Q89*Mult*O89))</f>
        <v/>
      </c>
      <c r="AB89" s="20"/>
    </row>
    <row r="90" customFormat="false" ht="15" hidden="false" customHeight="false" outlineLevel="0" collapsed="false">
      <c r="A90" s="19"/>
      <c r="B90" s="20"/>
      <c r="C90" s="20"/>
      <c r="D90" s="19"/>
      <c r="E90" s="20"/>
      <c r="F90" s="21"/>
      <c r="G90" s="22"/>
      <c r="H90" s="22"/>
      <c r="I90" s="21"/>
      <c r="J90" s="21"/>
      <c r="K90" s="21"/>
      <c r="L90" s="23" t="str">
        <f aca="false">IF(I90="","",MIN(I90-J90,K90-I90))</f>
        <v/>
      </c>
      <c r="M90" s="22"/>
      <c r="N90" s="24"/>
      <c r="O90" s="20"/>
      <c r="P90" s="25" t="str">
        <f aca="false">IF(N90="","",IF(C90="Sell",N90*(1-TargetPct),N90*(1+TargetPct)))</f>
        <v/>
      </c>
      <c r="Q90" s="25" t="str">
        <f aca="false">IF(N90="","",IF(C90="Sell",L90-N90,N90))</f>
        <v/>
      </c>
      <c r="R90" s="25" t="str">
        <f aca="false">IF(N90="","",IF(C90="Sell",N90,L90-N90))</f>
        <v/>
      </c>
      <c r="S90" s="20"/>
      <c r="T90" s="24"/>
      <c r="U90" s="20"/>
      <c r="V90" s="21"/>
      <c r="W90" s="20"/>
      <c r="X90" s="26" t="str">
        <f aca="false">IF(OR(T90="",U90="SKIP"),"",IF(C90="Sell",(N90-T90),(T90-N90))*Mult*O90)</f>
        <v/>
      </c>
      <c r="Y90" s="26" t="str">
        <f aca="false">IF(X90="","",Legs*O90*IF(B90="SPX",CommSPX,CommSPY))</f>
        <v/>
      </c>
      <c r="Z90" s="26" t="str">
        <f aca="false">IF(X90="","",X90-Y90)</f>
        <v/>
      </c>
      <c r="AA90" s="27" t="str">
        <f aca="false">IF(OR(Z90="",Q90=0),"",Z90/(Q90*Mult*O90))</f>
        <v/>
      </c>
      <c r="AB90" s="20"/>
    </row>
    <row r="91" customFormat="false" ht="15" hidden="false" customHeight="false" outlineLevel="0" collapsed="false">
      <c r="A91" s="19"/>
      <c r="B91" s="20"/>
      <c r="C91" s="20"/>
      <c r="D91" s="19"/>
      <c r="E91" s="20"/>
      <c r="F91" s="21"/>
      <c r="G91" s="22"/>
      <c r="H91" s="22"/>
      <c r="I91" s="21"/>
      <c r="J91" s="21"/>
      <c r="K91" s="21"/>
      <c r="L91" s="23" t="str">
        <f aca="false">IF(I91="","",MIN(I91-J91,K91-I91))</f>
        <v/>
      </c>
      <c r="M91" s="22"/>
      <c r="N91" s="24"/>
      <c r="O91" s="20"/>
      <c r="P91" s="25" t="str">
        <f aca="false">IF(N91="","",IF(C91="Sell",N91*(1-TargetPct),N91*(1+TargetPct)))</f>
        <v/>
      </c>
      <c r="Q91" s="25" t="str">
        <f aca="false">IF(N91="","",IF(C91="Sell",L91-N91,N91))</f>
        <v/>
      </c>
      <c r="R91" s="25" t="str">
        <f aca="false">IF(N91="","",IF(C91="Sell",N91,L91-N91))</f>
        <v/>
      </c>
      <c r="S91" s="20"/>
      <c r="T91" s="24"/>
      <c r="U91" s="20"/>
      <c r="V91" s="21"/>
      <c r="W91" s="20"/>
      <c r="X91" s="26" t="str">
        <f aca="false">IF(OR(T91="",U91="SKIP"),"",IF(C91="Sell",(N91-T91),(T91-N91))*Mult*O91)</f>
        <v/>
      </c>
      <c r="Y91" s="26" t="str">
        <f aca="false">IF(X91="","",Legs*O91*IF(B91="SPX",CommSPX,CommSPY))</f>
        <v/>
      </c>
      <c r="Z91" s="26" t="str">
        <f aca="false">IF(X91="","",X91-Y91)</f>
        <v/>
      </c>
      <c r="AA91" s="27" t="str">
        <f aca="false">IF(OR(Z91="",Q91=0),"",Z91/(Q91*Mult*O91))</f>
        <v/>
      </c>
      <c r="AB91" s="20"/>
    </row>
    <row r="92" customFormat="false" ht="15" hidden="false" customHeight="false" outlineLevel="0" collapsed="false">
      <c r="A92" s="19"/>
      <c r="B92" s="20"/>
      <c r="C92" s="20"/>
      <c r="D92" s="19"/>
      <c r="E92" s="20"/>
      <c r="F92" s="21"/>
      <c r="G92" s="22"/>
      <c r="H92" s="22"/>
      <c r="I92" s="21"/>
      <c r="J92" s="21"/>
      <c r="K92" s="21"/>
      <c r="L92" s="23" t="str">
        <f aca="false">IF(I92="","",MIN(I92-J92,K92-I92))</f>
        <v/>
      </c>
      <c r="M92" s="22"/>
      <c r="N92" s="24"/>
      <c r="O92" s="20"/>
      <c r="P92" s="25" t="str">
        <f aca="false">IF(N92="","",IF(C92="Sell",N92*(1-TargetPct),N92*(1+TargetPct)))</f>
        <v/>
      </c>
      <c r="Q92" s="25" t="str">
        <f aca="false">IF(N92="","",IF(C92="Sell",L92-N92,N92))</f>
        <v/>
      </c>
      <c r="R92" s="25" t="str">
        <f aca="false">IF(N92="","",IF(C92="Sell",N92,L92-N92))</f>
        <v/>
      </c>
      <c r="S92" s="20"/>
      <c r="T92" s="24"/>
      <c r="U92" s="20"/>
      <c r="V92" s="21"/>
      <c r="W92" s="20"/>
      <c r="X92" s="26" t="str">
        <f aca="false">IF(OR(T92="",U92="SKIP"),"",IF(C92="Sell",(N92-T92),(T92-N92))*Mult*O92)</f>
        <v/>
      </c>
      <c r="Y92" s="26" t="str">
        <f aca="false">IF(X92="","",Legs*O92*IF(B92="SPX",CommSPX,CommSPY))</f>
        <v/>
      </c>
      <c r="Z92" s="26" t="str">
        <f aca="false">IF(X92="","",X92-Y92)</f>
        <v/>
      </c>
      <c r="AA92" s="27" t="str">
        <f aca="false">IF(OR(Z92="",Q92=0),"",Z92/(Q92*Mult*O92))</f>
        <v/>
      </c>
      <c r="AB92" s="20"/>
    </row>
    <row r="93" customFormat="false" ht="15" hidden="false" customHeight="false" outlineLevel="0" collapsed="false">
      <c r="A93" s="19"/>
      <c r="B93" s="20"/>
      <c r="C93" s="20"/>
      <c r="D93" s="19"/>
      <c r="E93" s="20"/>
      <c r="F93" s="21"/>
      <c r="G93" s="22"/>
      <c r="H93" s="22"/>
      <c r="I93" s="21"/>
      <c r="J93" s="21"/>
      <c r="K93" s="21"/>
      <c r="L93" s="23" t="str">
        <f aca="false">IF(I93="","",MIN(I93-J93,K93-I93))</f>
        <v/>
      </c>
      <c r="M93" s="22"/>
      <c r="N93" s="24"/>
      <c r="O93" s="20"/>
      <c r="P93" s="25" t="str">
        <f aca="false">IF(N93="","",IF(C93="Sell",N93*(1-TargetPct),N93*(1+TargetPct)))</f>
        <v/>
      </c>
      <c r="Q93" s="25" t="str">
        <f aca="false">IF(N93="","",IF(C93="Sell",L93-N93,N93))</f>
        <v/>
      </c>
      <c r="R93" s="25" t="str">
        <f aca="false">IF(N93="","",IF(C93="Sell",N93,L93-N93))</f>
        <v/>
      </c>
      <c r="S93" s="20"/>
      <c r="T93" s="24"/>
      <c r="U93" s="20"/>
      <c r="V93" s="21"/>
      <c r="W93" s="20"/>
      <c r="X93" s="26" t="str">
        <f aca="false">IF(OR(T93="",U93="SKIP"),"",IF(C93="Sell",(N93-T93),(T93-N93))*Mult*O93)</f>
        <v/>
      </c>
      <c r="Y93" s="26" t="str">
        <f aca="false">IF(X93="","",Legs*O93*IF(B93="SPX",CommSPX,CommSPY))</f>
        <v/>
      </c>
      <c r="Z93" s="26" t="str">
        <f aca="false">IF(X93="","",X93-Y93)</f>
        <v/>
      </c>
      <c r="AA93" s="27" t="str">
        <f aca="false">IF(OR(Z93="",Q93=0),"",Z93/(Q93*Mult*O93))</f>
        <v/>
      </c>
      <c r="AB93" s="20"/>
    </row>
    <row r="94" customFormat="false" ht="15" hidden="false" customHeight="false" outlineLevel="0" collapsed="false">
      <c r="A94" s="19"/>
      <c r="B94" s="20"/>
      <c r="C94" s="20"/>
      <c r="D94" s="19"/>
      <c r="E94" s="20"/>
      <c r="F94" s="21"/>
      <c r="G94" s="22"/>
      <c r="H94" s="22"/>
      <c r="I94" s="21"/>
      <c r="J94" s="21"/>
      <c r="K94" s="21"/>
      <c r="L94" s="23" t="str">
        <f aca="false">IF(I94="","",MIN(I94-J94,K94-I94))</f>
        <v/>
      </c>
      <c r="M94" s="22"/>
      <c r="N94" s="24"/>
      <c r="O94" s="20"/>
      <c r="P94" s="25" t="str">
        <f aca="false">IF(N94="","",IF(C94="Sell",N94*(1-TargetPct),N94*(1+TargetPct)))</f>
        <v/>
      </c>
      <c r="Q94" s="25" t="str">
        <f aca="false">IF(N94="","",IF(C94="Sell",L94-N94,N94))</f>
        <v/>
      </c>
      <c r="R94" s="25" t="str">
        <f aca="false">IF(N94="","",IF(C94="Sell",N94,L94-N94))</f>
        <v/>
      </c>
      <c r="S94" s="20"/>
      <c r="T94" s="24"/>
      <c r="U94" s="20"/>
      <c r="V94" s="21"/>
      <c r="W94" s="20"/>
      <c r="X94" s="26" t="str">
        <f aca="false">IF(OR(T94="",U94="SKIP"),"",IF(C94="Sell",(N94-T94),(T94-N94))*Mult*O94)</f>
        <v/>
      </c>
      <c r="Y94" s="26" t="str">
        <f aca="false">IF(X94="","",Legs*O94*IF(B94="SPX",CommSPX,CommSPY))</f>
        <v/>
      </c>
      <c r="Z94" s="26" t="str">
        <f aca="false">IF(X94="","",X94-Y94)</f>
        <v/>
      </c>
      <c r="AA94" s="27" t="str">
        <f aca="false">IF(OR(Z94="",Q94=0),"",Z94/(Q94*Mult*O94))</f>
        <v/>
      </c>
      <c r="AB94" s="20"/>
    </row>
    <row r="95" customFormat="false" ht="15" hidden="false" customHeight="false" outlineLevel="0" collapsed="false">
      <c r="A95" s="19"/>
      <c r="B95" s="20"/>
      <c r="C95" s="20"/>
      <c r="D95" s="19"/>
      <c r="E95" s="20"/>
      <c r="F95" s="21"/>
      <c r="G95" s="22"/>
      <c r="H95" s="22"/>
      <c r="I95" s="21"/>
      <c r="J95" s="21"/>
      <c r="K95" s="21"/>
      <c r="L95" s="23" t="str">
        <f aca="false">IF(I95="","",MIN(I95-J95,K95-I95))</f>
        <v/>
      </c>
      <c r="M95" s="22"/>
      <c r="N95" s="24"/>
      <c r="O95" s="20"/>
      <c r="P95" s="25" t="str">
        <f aca="false">IF(N95="","",IF(C95="Sell",N95*(1-TargetPct),N95*(1+TargetPct)))</f>
        <v/>
      </c>
      <c r="Q95" s="25" t="str">
        <f aca="false">IF(N95="","",IF(C95="Sell",L95-N95,N95))</f>
        <v/>
      </c>
      <c r="R95" s="25" t="str">
        <f aca="false">IF(N95="","",IF(C95="Sell",N95,L95-N95))</f>
        <v/>
      </c>
      <c r="S95" s="20"/>
      <c r="T95" s="24"/>
      <c r="U95" s="20"/>
      <c r="V95" s="21"/>
      <c r="W95" s="20"/>
      <c r="X95" s="26" t="str">
        <f aca="false">IF(OR(T95="",U95="SKIP"),"",IF(C95="Sell",(N95-T95),(T95-N95))*Mult*O95)</f>
        <v/>
      </c>
      <c r="Y95" s="26" t="str">
        <f aca="false">IF(X95="","",Legs*O95*IF(B95="SPX",CommSPX,CommSPY))</f>
        <v/>
      </c>
      <c r="Z95" s="26" t="str">
        <f aca="false">IF(X95="","",X95-Y95)</f>
        <v/>
      </c>
      <c r="AA95" s="27" t="str">
        <f aca="false">IF(OR(Z95="",Q95=0),"",Z95/(Q95*Mult*O95))</f>
        <v/>
      </c>
      <c r="AB95" s="20"/>
    </row>
    <row r="96" customFormat="false" ht="15" hidden="false" customHeight="false" outlineLevel="0" collapsed="false">
      <c r="A96" s="19"/>
      <c r="B96" s="20"/>
      <c r="C96" s="20"/>
      <c r="D96" s="19"/>
      <c r="E96" s="20"/>
      <c r="F96" s="21"/>
      <c r="G96" s="22"/>
      <c r="H96" s="22"/>
      <c r="I96" s="21"/>
      <c r="J96" s="21"/>
      <c r="K96" s="21"/>
      <c r="L96" s="23" t="str">
        <f aca="false">IF(I96="","",MIN(I96-J96,K96-I96))</f>
        <v/>
      </c>
      <c r="M96" s="22"/>
      <c r="N96" s="24"/>
      <c r="O96" s="20"/>
      <c r="P96" s="25" t="str">
        <f aca="false">IF(N96="","",IF(C96="Sell",N96*(1-TargetPct),N96*(1+TargetPct)))</f>
        <v/>
      </c>
      <c r="Q96" s="25" t="str">
        <f aca="false">IF(N96="","",IF(C96="Sell",L96-N96,N96))</f>
        <v/>
      </c>
      <c r="R96" s="25" t="str">
        <f aca="false">IF(N96="","",IF(C96="Sell",N96,L96-N96))</f>
        <v/>
      </c>
      <c r="S96" s="20"/>
      <c r="T96" s="24"/>
      <c r="U96" s="20"/>
      <c r="V96" s="21"/>
      <c r="W96" s="20"/>
      <c r="X96" s="26" t="str">
        <f aca="false">IF(OR(T96="",U96="SKIP"),"",IF(C96="Sell",(N96-T96),(T96-N96))*Mult*O96)</f>
        <v/>
      </c>
      <c r="Y96" s="26" t="str">
        <f aca="false">IF(X96="","",Legs*O96*IF(B96="SPX",CommSPX,CommSPY))</f>
        <v/>
      </c>
      <c r="Z96" s="26" t="str">
        <f aca="false">IF(X96="","",X96-Y96)</f>
        <v/>
      </c>
      <c r="AA96" s="27" t="str">
        <f aca="false">IF(OR(Z96="",Q96=0),"",Z96/(Q96*Mult*O96))</f>
        <v/>
      </c>
      <c r="AB96" s="20"/>
    </row>
    <row r="97" customFormat="false" ht="15" hidden="false" customHeight="false" outlineLevel="0" collapsed="false">
      <c r="A97" s="19"/>
      <c r="B97" s="20"/>
      <c r="C97" s="20"/>
      <c r="D97" s="19"/>
      <c r="E97" s="20"/>
      <c r="F97" s="21"/>
      <c r="G97" s="22"/>
      <c r="H97" s="22"/>
      <c r="I97" s="21"/>
      <c r="J97" s="21"/>
      <c r="K97" s="21"/>
      <c r="L97" s="23" t="str">
        <f aca="false">IF(I97="","",MIN(I97-J97,K97-I97))</f>
        <v/>
      </c>
      <c r="M97" s="22"/>
      <c r="N97" s="24"/>
      <c r="O97" s="20"/>
      <c r="P97" s="25" t="str">
        <f aca="false">IF(N97="","",IF(C97="Sell",N97*(1-TargetPct),N97*(1+TargetPct)))</f>
        <v/>
      </c>
      <c r="Q97" s="25" t="str">
        <f aca="false">IF(N97="","",IF(C97="Sell",L97-N97,N97))</f>
        <v/>
      </c>
      <c r="R97" s="25" t="str">
        <f aca="false">IF(N97="","",IF(C97="Sell",N97,L97-N97))</f>
        <v/>
      </c>
      <c r="S97" s="20"/>
      <c r="T97" s="24"/>
      <c r="U97" s="20"/>
      <c r="V97" s="21"/>
      <c r="W97" s="20"/>
      <c r="X97" s="26" t="str">
        <f aca="false">IF(OR(T97="",U97="SKIP"),"",IF(C97="Sell",(N97-T97),(T97-N97))*Mult*O97)</f>
        <v/>
      </c>
      <c r="Y97" s="26" t="str">
        <f aca="false">IF(X97="","",Legs*O97*IF(B97="SPX",CommSPX,CommSPY))</f>
        <v/>
      </c>
      <c r="Z97" s="26" t="str">
        <f aca="false">IF(X97="","",X97-Y97)</f>
        <v/>
      </c>
      <c r="AA97" s="27" t="str">
        <f aca="false">IF(OR(Z97="",Q97=0),"",Z97/(Q97*Mult*O97))</f>
        <v/>
      </c>
      <c r="AB97" s="20"/>
    </row>
    <row r="98" customFormat="false" ht="15" hidden="false" customHeight="false" outlineLevel="0" collapsed="false">
      <c r="A98" s="19"/>
      <c r="B98" s="20"/>
      <c r="C98" s="20"/>
      <c r="D98" s="19"/>
      <c r="E98" s="20"/>
      <c r="F98" s="21"/>
      <c r="G98" s="22"/>
      <c r="H98" s="22"/>
      <c r="I98" s="21"/>
      <c r="J98" s="21"/>
      <c r="K98" s="21"/>
      <c r="L98" s="23" t="str">
        <f aca="false">IF(I98="","",MIN(I98-J98,K98-I98))</f>
        <v/>
      </c>
      <c r="M98" s="22"/>
      <c r="N98" s="24"/>
      <c r="O98" s="20"/>
      <c r="P98" s="25" t="str">
        <f aca="false">IF(N98="","",IF(C98="Sell",N98*(1-TargetPct),N98*(1+TargetPct)))</f>
        <v/>
      </c>
      <c r="Q98" s="25" t="str">
        <f aca="false">IF(N98="","",IF(C98="Sell",L98-N98,N98))</f>
        <v/>
      </c>
      <c r="R98" s="25" t="str">
        <f aca="false">IF(N98="","",IF(C98="Sell",N98,L98-N98))</f>
        <v/>
      </c>
      <c r="S98" s="20"/>
      <c r="T98" s="24"/>
      <c r="U98" s="20"/>
      <c r="V98" s="21"/>
      <c r="W98" s="20"/>
      <c r="X98" s="26" t="str">
        <f aca="false">IF(OR(T98="",U98="SKIP"),"",IF(C98="Sell",(N98-T98),(T98-N98))*Mult*O98)</f>
        <v/>
      </c>
      <c r="Y98" s="26" t="str">
        <f aca="false">IF(X98="","",Legs*O98*IF(B98="SPX",CommSPX,CommSPY))</f>
        <v/>
      </c>
      <c r="Z98" s="26" t="str">
        <f aca="false">IF(X98="","",X98-Y98)</f>
        <v/>
      </c>
      <c r="AA98" s="27" t="str">
        <f aca="false">IF(OR(Z98="",Q98=0),"",Z98/(Q98*Mult*O98))</f>
        <v/>
      </c>
      <c r="AB98" s="20"/>
    </row>
    <row r="99" customFormat="false" ht="15" hidden="false" customHeight="false" outlineLevel="0" collapsed="false">
      <c r="A99" s="19"/>
      <c r="B99" s="20"/>
      <c r="C99" s="20"/>
      <c r="D99" s="19"/>
      <c r="E99" s="20"/>
      <c r="F99" s="21"/>
      <c r="G99" s="22"/>
      <c r="H99" s="22"/>
      <c r="I99" s="21"/>
      <c r="J99" s="21"/>
      <c r="K99" s="21"/>
      <c r="L99" s="23" t="str">
        <f aca="false">IF(I99="","",MIN(I99-J99,K99-I99))</f>
        <v/>
      </c>
      <c r="M99" s="22"/>
      <c r="N99" s="24"/>
      <c r="O99" s="20"/>
      <c r="P99" s="25" t="str">
        <f aca="false">IF(N99="","",IF(C99="Sell",N99*(1-TargetPct),N99*(1+TargetPct)))</f>
        <v/>
      </c>
      <c r="Q99" s="25" t="str">
        <f aca="false">IF(N99="","",IF(C99="Sell",L99-N99,N99))</f>
        <v/>
      </c>
      <c r="R99" s="25" t="str">
        <f aca="false">IF(N99="","",IF(C99="Sell",N99,L99-N99))</f>
        <v/>
      </c>
      <c r="S99" s="20"/>
      <c r="T99" s="24"/>
      <c r="U99" s="20"/>
      <c r="V99" s="21"/>
      <c r="W99" s="20"/>
      <c r="X99" s="26" t="str">
        <f aca="false">IF(OR(T99="",U99="SKIP"),"",IF(C99="Sell",(N99-T99),(T99-N99))*Mult*O99)</f>
        <v/>
      </c>
      <c r="Y99" s="26" t="str">
        <f aca="false">IF(X99="","",Legs*O99*IF(B99="SPX",CommSPX,CommSPY))</f>
        <v/>
      </c>
      <c r="Z99" s="26" t="str">
        <f aca="false">IF(X99="","",X99-Y99)</f>
        <v/>
      </c>
      <c r="AA99" s="27" t="str">
        <f aca="false">IF(OR(Z99="",Q99=0),"",Z99/(Q99*Mult*O99))</f>
        <v/>
      </c>
      <c r="AB99" s="20"/>
    </row>
    <row r="100" customFormat="false" ht="15" hidden="false" customHeight="false" outlineLevel="0" collapsed="false">
      <c r="A100" s="19"/>
      <c r="B100" s="20"/>
      <c r="C100" s="20"/>
      <c r="D100" s="19"/>
      <c r="E100" s="20"/>
      <c r="F100" s="21"/>
      <c r="G100" s="22"/>
      <c r="H100" s="22"/>
      <c r="I100" s="21"/>
      <c r="J100" s="21"/>
      <c r="K100" s="21"/>
      <c r="L100" s="23" t="str">
        <f aca="false">IF(I100="","",MIN(I100-J100,K100-I100))</f>
        <v/>
      </c>
      <c r="M100" s="22"/>
      <c r="N100" s="24"/>
      <c r="O100" s="20"/>
      <c r="P100" s="25" t="str">
        <f aca="false">IF(N100="","",IF(C100="Sell",N100*(1-TargetPct),N100*(1+TargetPct)))</f>
        <v/>
      </c>
      <c r="Q100" s="25" t="str">
        <f aca="false">IF(N100="","",IF(C100="Sell",L100-N100,N100))</f>
        <v/>
      </c>
      <c r="R100" s="25" t="str">
        <f aca="false">IF(N100="","",IF(C100="Sell",N100,L100-N100))</f>
        <v/>
      </c>
      <c r="S100" s="20"/>
      <c r="T100" s="24"/>
      <c r="U100" s="20"/>
      <c r="V100" s="21"/>
      <c r="W100" s="20"/>
      <c r="X100" s="26" t="str">
        <f aca="false">IF(OR(T100="",U100="SKIP"),"",IF(C100="Sell",(N100-T100),(T100-N100))*Mult*O100)</f>
        <v/>
      </c>
      <c r="Y100" s="26" t="str">
        <f aca="false">IF(X100="","",Legs*O100*IF(B100="SPX",CommSPX,CommSPY))</f>
        <v/>
      </c>
      <c r="Z100" s="26" t="str">
        <f aca="false">IF(X100="","",X100-Y100)</f>
        <v/>
      </c>
      <c r="AA100" s="27" t="str">
        <f aca="false">IF(OR(Z100="",Q100=0),"",Z100/(Q100*Mult*O100))</f>
        <v/>
      </c>
      <c r="AB100" s="20"/>
    </row>
    <row r="101" customFormat="false" ht="15" hidden="false" customHeight="false" outlineLevel="0" collapsed="false">
      <c r="A101" s="19"/>
      <c r="B101" s="20"/>
      <c r="C101" s="20"/>
      <c r="D101" s="19"/>
      <c r="E101" s="20"/>
      <c r="F101" s="21"/>
      <c r="G101" s="22"/>
      <c r="H101" s="22"/>
      <c r="I101" s="21"/>
      <c r="J101" s="21"/>
      <c r="K101" s="21"/>
      <c r="L101" s="23" t="str">
        <f aca="false">IF(I101="","",MIN(I101-J101,K101-I101))</f>
        <v/>
      </c>
      <c r="M101" s="22"/>
      <c r="N101" s="24"/>
      <c r="O101" s="20"/>
      <c r="P101" s="25" t="str">
        <f aca="false">IF(N101="","",IF(C101="Sell",N101*(1-TargetPct),N101*(1+TargetPct)))</f>
        <v/>
      </c>
      <c r="Q101" s="25" t="str">
        <f aca="false">IF(N101="","",IF(C101="Sell",L101-N101,N101))</f>
        <v/>
      </c>
      <c r="R101" s="25" t="str">
        <f aca="false">IF(N101="","",IF(C101="Sell",N101,L101-N101))</f>
        <v/>
      </c>
      <c r="S101" s="20"/>
      <c r="T101" s="24"/>
      <c r="U101" s="20"/>
      <c r="V101" s="21"/>
      <c r="W101" s="20"/>
      <c r="X101" s="26" t="str">
        <f aca="false">IF(OR(T101="",U101="SKIP"),"",IF(C101="Sell",(N101-T101),(T101-N101))*Mult*O101)</f>
        <v/>
      </c>
      <c r="Y101" s="26" t="str">
        <f aca="false">IF(X101="","",Legs*O101*IF(B101="SPX",CommSPX,CommSPY))</f>
        <v/>
      </c>
      <c r="Z101" s="26" t="str">
        <f aca="false">IF(X101="","",X101-Y101)</f>
        <v/>
      </c>
      <c r="AA101" s="27" t="str">
        <f aca="false">IF(OR(Z101="",Q101=0),"",Z101/(Q101*Mult*O101))</f>
        <v/>
      </c>
      <c r="AB101" s="20"/>
    </row>
    <row r="102" customFormat="false" ht="15" hidden="false" customHeight="false" outlineLevel="0" collapsed="false">
      <c r="A102" s="19"/>
      <c r="B102" s="20"/>
      <c r="C102" s="20"/>
      <c r="D102" s="19"/>
      <c r="E102" s="20"/>
      <c r="F102" s="21"/>
      <c r="G102" s="22"/>
      <c r="H102" s="22"/>
      <c r="I102" s="21"/>
      <c r="J102" s="21"/>
      <c r="K102" s="21"/>
      <c r="L102" s="23" t="str">
        <f aca="false">IF(I102="","",MIN(I102-J102,K102-I102))</f>
        <v/>
      </c>
      <c r="M102" s="22"/>
      <c r="N102" s="24"/>
      <c r="O102" s="20"/>
      <c r="P102" s="25" t="str">
        <f aca="false">IF(N102="","",IF(C102="Sell",N102*(1-TargetPct),N102*(1+TargetPct)))</f>
        <v/>
      </c>
      <c r="Q102" s="25" t="str">
        <f aca="false">IF(N102="","",IF(C102="Sell",L102-N102,N102))</f>
        <v/>
      </c>
      <c r="R102" s="25" t="str">
        <f aca="false">IF(N102="","",IF(C102="Sell",N102,L102-N102))</f>
        <v/>
      </c>
      <c r="S102" s="20"/>
      <c r="T102" s="24"/>
      <c r="U102" s="20"/>
      <c r="V102" s="21"/>
      <c r="W102" s="20"/>
      <c r="X102" s="26" t="str">
        <f aca="false">IF(OR(T102="",U102="SKIP"),"",IF(C102="Sell",(N102-T102),(T102-N102))*Mult*O102)</f>
        <v/>
      </c>
      <c r="Y102" s="26" t="str">
        <f aca="false">IF(X102="","",Legs*O102*IF(B102="SPX",CommSPX,CommSPY))</f>
        <v/>
      </c>
      <c r="Z102" s="26" t="str">
        <f aca="false">IF(X102="","",X102-Y102)</f>
        <v/>
      </c>
      <c r="AA102" s="27" t="str">
        <f aca="false">IF(OR(Z102="",Q102=0),"",Z102/(Q102*Mult*O102))</f>
        <v/>
      </c>
      <c r="AB102" s="20"/>
    </row>
    <row r="103" customFormat="false" ht="15" hidden="false" customHeight="false" outlineLevel="0" collapsed="false">
      <c r="A103" s="19"/>
      <c r="B103" s="20"/>
      <c r="C103" s="20"/>
      <c r="D103" s="19"/>
      <c r="E103" s="20"/>
      <c r="F103" s="21"/>
      <c r="G103" s="22"/>
      <c r="H103" s="22"/>
      <c r="I103" s="21"/>
      <c r="J103" s="21"/>
      <c r="K103" s="21"/>
      <c r="L103" s="23" t="str">
        <f aca="false">IF(I103="","",MIN(I103-J103,K103-I103))</f>
        <v/>
      </c>
      <c r="M103" s="22"/>
      <c r="N103" s="24"/>
      <c r="O103" s="20"/>
      <c r="P103" s="25" t="str">
        <f aca="false">IF(N103="","",IF(C103="Sell",N103*(1-TargetPct),N103*(1+TargetPct)))</f>
        <v/>
      </c>
      <c r="Q103" s="25" t="str">
        <f aca="false">IF(N103="","",IF(C103="Sell",L103-N103,N103))</f>
        <v/>
      </c>
      <c r="R103" s="25" t="str">
        <f aca="false">IF(N103="","",IF(C103="Sell",N103,L103-N103))</f>
        <v/>
      </c>
      <c r="S103" s="20"/>
      <c r="T103" s="24"/>
      <c r="U103" s="20"/>
      <c r="V103" s="21"/>
      <c r="W103" s="20"/>
      <c r="X103" s="26" t="str">
        <f aca="false">IF(OR(T103="",U103="SKIP"),"",IF(C103="Sell",(N103-T103),(T103-N103))*Mult*O103)</f>
        <v/>
      </c>
      <c r="Y103" s="26" t="str">
        <f aca="false">IF(X103="","",Legs*O103*IF(B103="SPX",CommSPX,CommSPY))</f>
        <v/>
      </c>
      <c r="Z103" s="26" t="str">
        <f aca="false">IF(X103="","",X103-Y103)</f>
        <v/>
      </c>
      <c r="AA103" s="27" t="str">
        <f aca="false">IF(OR(Z103="",Q103=0),"",Z103/(Q103*Mult*O103))</f>
        <v/>
      </c>
      <c r="AB103" s="20"/>
    </row>
    <row r="104" customFormat="false" ht="15" hidden="false" customHeight="false" outlineLevel="0" collapsed="false">
      <c r="A104" s="19"/>
      <c r="B104" s="20"/>
      <c r="C104" s="20"/>
      <c r="D104" s="19"/>
      <c r="E104" s="20"/>
      <c r="F104" s="21"/>
      <c r="G104" s="22"/>
      <c r="H104" s="22"/>
      <c r="I104" s="21"/>
      <c r="J104" s="21"/>
      <c r="K104" s="21"/>
      <c r="L104" s="23" t="str">
        <f aca="false">IF(I104="","",MIN(I104-J104,K104-I104))</f>
        <v/>
      </c>
      <c r="M104" s="22"/>
      <c r="N104" s="24"/>
      <c r="O104" s="20"/>
      <c r="P104" s="25" t="str">
        <f aca="false">IF(N104="","",IF(C104="Sell",N104*(1-TargetPct),N104*(1+TargetPct)))</f>
        <v/>
      </c>
      <c r="Q104" s="25" t="str">
        <f aca="false">IF(N104="","",IF(C104="Sell",L104-N104,N104))</f>
        <v/>
      </c>
      <c r="R104" s="25" t="str">
        <f aca="false">IF(N104="","",IF(C104="Sell",N104,L104-N104))</f>
        <v/>
      </c>
      <c r="S104" s="20"/>
      <c r="T104" s="24"/>
      <c r="U104" s="20"/>
      <c r="V104" s="21"/>
      <c r="W104" s="20"/>
      <c r="X104" s="26" t="str">
        <f aca="false">IF(OR(T104="",U104="SKIP"),"",IF(C104="Sell",(N104-T104),(T104-N104))*Mult*O104)</f>
        <v/>
      </c>
      <c r="Y104" s="26" t="str">
        <f aca="false">IF(X104="","",Legs*O104*IF(B104="SPX",CommSPX,CommSPY))</f>
        <v/>
      </c>
      <c r="Z104" s="26" t="str">
        <f aca="false">IF(X104="","",X104-Y104)</f>
        <v/>
      </c>
      <c r="AA104" s="27" t="str">
        <f aca="false">IF(OR(Z104="",Q104=0),"",Z104/(Q104*Mult*O104))</f>
        <v/>
      </c>
      <c r="AB104" s="20"/>
    </row>
    <row r="105" customFormat="false" ht="15" hidden="false" customHeight="false" outlineLevel="0" collapsed="false">
      <c r="A105" s="19"/>
      <c r="B105" s="20"/>
      <c r="C105" s="20"/>
      <c r="D105" s="19"/>
      <c r="E105" s="20"/>
      <c r="F105" s="21"/>
      <c r="G105" s="22"/>
      <c r="H105" s="22"/>
      <c r="I105" s="21"/>
      <c r="J105" s="21"/>
      <c r="K105" s="21"/>
      <c r="L105" s="23" t="str">
        <f aca="false">IF(I105="","",MIN(I105-J105,K105-I105))</f>
        <v/>
      </c>
      <c r="M105" s="22"/>
      <c r="N105" s="24"/>
      <c r="O105" s="20"/>
      <c r="P105" s="25" t="str">
        <f aca="false">IF(N105="","",IF(C105="Sell",N105*(1-TargetPct),N105*(1+TargetPct)))</f>
        <v/>
      </c>
      <c r="Q105" s="25" t="str">
        <f aca="false">IF(N105="","",IF(C105="Sell",L105-N105,N105))</f>
        <v/>
      </c>
      <c r="R105" s="25" t="str">
        <f aca="false">IF(N105="","",IF(C105="Sell",N105,L105-N105))</f>
        <v/>
      </c>
      <c r="S105" s="20"/>
      <c r="T105" s="24"/>
      <c r="U105" s="20"/>
      <c r="V105" s="21"/>
      <c r="W105" s="20"/>
      <c r="X105" s="26" t="str">
        <f aca="false">IF(OR(T105="",U105="SKIP"),"",IF(C105="Sell",(N105-T105),(T105-N105))*Mult*O105)</f>
        <v/>
      </c>
      <c r="Y105" s="26" t="str">
        <f aca="false">IF(X105="","",Legs*O105*IF(B105="SPX",CommSPX,CommSPY))</f>
        <v/>
      </c>
      <c r="Z105" s="26" t="str">
        <f aca="false">IF(X105="","",X105-Y105)</f>
        <v/>
      </c>
      <c r="AA105" s="27" t="str">
        <f aca="false">IF(OR(Z105="",Q105=0),"",Z105/(Q105*Mult*O105))</f>
        <v/>
      </c>
      <c r="AB105" s="20"/>
    </row>
    <row r="106" customFormat="false" ht="15" hidden="false" customHeight="false" outlineLevel="0" collapsed="false">
      <c r="A106" s="19"/>
      <c r="B106" s="20"/>
      <c r="C106" s="20"/>
      <c r="D106" s="19"/>
      <c r="E106" s="20"/>
      <c r="F106" s="21"/>
      <c r="G106" s="22"/>
      <c r="H106" s="22"/>
      <c r="I106" s="21"/>
      <c r="J106" s="21"/>
      <c r="K106" s="21"/>
      <c r="L106" s="23" t="str">
        <f aca="false">IF(I106="","",MIN(I106-J106,K106-I106))</f>
        <v/>
      </c>
      <c r="M106" s="22"/>
      <c r="N106" s="24"/>
      <c r="O106" s="20"/>
      <c r="P106" s="25" t="str">
        <f aca="false">IF(N106="","",IF(C106="Sell",N106*(1-TargetPct),N106*(1+TargetPct)))</f>
        <v/>
      </c>
      <c r="Q106" s="25" t="str">
        <f aca="false">IF(N106="","",IF(C106="Sell",L106-N106,N106))</f>
        <v/>
      </c>
      <c r="R106" s="25" t="str">
        <f aca="false">IF(N106="","",IF(C106="Sell",N106,L106-N106))</f>
        <v/>
      </c>
      <c r="S106" s="20"/>
      <c r="T106" s="24"/>
      <c r="U106" s="20"/>
      <c r="V106" s="21"/>
      <c r="W106" s="20"/>
      <c r="X106" s="26" t="str">
        <f aca="false">IF(OR(T106="",U106="SKIP"),"",IF(C106="Sell",(N106-T106),(T106-N106))*Mult*O106)</f>
        <v/>
      </c>
      <c r="Y106" s="26" t="str">
        <f aca="false">IF(X106="","",Legs*O106*IF(B106="SPX",CommSPX,CommSPY))</f>
        <v/>
      </c>
      <c r="Z106" s="26" t="str">
        <f aca="false">IF(X106="","",X106-Y106)</f>
        <v/>
      </c>
      <c r="AA106" s="27" t="str">
        <f aca="false">IF(OR(Z106="",Q106=0),"",Z106/(Q106*Mult*O106))</f>
        <v/>
      </c>
      <c r="AB106" s="20"/>
    </row>
    <row r="107" customFormat="false" ht="15" hidden="false" customHeight="false" outlineLevel="0" collapsed="false">
      <c r="A107" s="19"/>
      <c r="B107" s="20"/>
      <c r="C107" s="20"/>
      <c r="D107" s="19"/>
      <c r="E107" s="20"/>
      <c r="F107" s="21"/>
      <c r="G107" s="22"/>
      <c r="H107" s="22"/>
      <c r="I107" s="21"/>
      <c r="J107" s="21"/>
      <c r="K107" s="21"/>
      <c r="L107" s="23" t="str">
        <f aca="false">IF(I107="","",MIN(I107-J107,K107-I107))</f>
        <v/>
      </c>
      <c r="M107" s="22"/>
      <c r="N107" s="24"/>
      <c r="O107" s="20"/>
      <c r="P107" s="25" t="str">
        <f aca="false">IF(N107="","",IF(C107="Sell",N107*(1-TargetPct),N107*(1+TargetPct)))</f>
        <v/>
      </c>
      <c r="Q107" s="25" t="str">
        <f aca="false">IF(N107="","",IF(C107="Sell",L107-N107,N107))</f>
        <v/>
      </c>
      <c r="R107" s="25" t="str">
        <f aca="false">IF(N107="","",IF(C107="Sell",N107,L107-N107))</f>
        <v/>
      </c>
      <c r="S107" s="20"/>
      <c r="T107" s="24"/>
      <c r="U107" s="20"/>
      <c r="V107" s="21"/>
      <c r="W107" s="20"/>
      <c r="X107" s="26" t="str">
        <f aca="false">IF(OR(T107="",U107="SKIP"),"",IF(C107="Sell",(N107-T107),(T107-N107))*Mult*O107)</f>
        <v/>
      </c>
      <c r="Y107" s="26" t="str">
        <f aca="false">IF(X107="","",Legs*O107*IF(B107="SPX",CommSPX,CommSPY))</f>
        <v/>
      </c>
      <c r="Z107" s="26" t="str">
        <f aca="false">IF(X107="","",X107-Y107)</f>
        <v/>
      </c>
      <c r="AA107" s="27" t="str">
        <f aca="false">IF(OR(Z107="",Q107=0),"",Z107/(Q107*Mult*O107))</f>
        <v/>
      </c>
      <c r="AB107" s="20"/>
    </row>
    <row r="108" customFormat="false" ht="15" hidden="false" customHeight="false" outlineLevel="0" collapsed="false">
      <c r="A108" s="19"/>
      <c r="B108" s="20"/>
      <c r="C108" s="20"/>
      <c r="D108" s="19"/>
      <c r="E108" s="20"/>
      <c r="F108" s="21"/>
      <c r="G108" s="22"/>
      <c r="H108" s="22"/>
      <c r="I108" s="21"/>
      <c r="J108" s="21"/>
      <c r="K108" s="21"/>
      <c r="L108" s="23" t="str">
        <f aca="false">IF(I108="","",MIN(I108-J108,K108-I108))</f>
        <v/>
      </c>
      <c r="M108" s="22"/>
      <c r="N108" s="24"/>
      <c r="O108" s="20"/>
      <c r="P108" s="25" t="str">
        <f aca="false">IF(N108="","",IF(C108="Sell",N108*(1-TargetPct),N108*(1+TargetPct)))</f>
        <v/>
      </c>
      <c r="Q108" s="25" t="str">
        <f aca="false">IF(N108="","",IF(C108="Sell",L108-N108,N108))</f>
        <v/>
      </c>
      <c r="R108" s="25" t="str">
        <f aca="false">IF(N108="","",IF(C108="Sell",N108,L108-N108))</f>
        <v/>
      </c>
      <c r="S108" s="20"/>
      <c r="T108" s="24"/>
      <c r="U108" s="20"/>
      <c r="V108" s="21"/>
      <c r="W108" s="20"/>
      <c r="X108" s="26" t="str">
        <f aca="false">IF(OR(T108="",U108="SKIP"),"",IF(C108="Sell",(N108-T108),(T108-N108))*Mult*O108)</f>
        <v/>
      </c>
      <c r="Y108" s="26" t="str">
        <f aca="false">IF(X108="","",Legs*O108*IF(B108="SPX",CommSPX,CommSPY))</f>
        <v/>
      </c>
      <c r="Z108" s="26" t="str">
        <f aca="false">IF(X108="","",X108-Y108)</f>
        <v/>
      </c>
      <c r="AA108" s="27" t="str">
        <f aca="false">IF(OR(Z108="",Q108=0),"",Z108/(Q108*Mult*O108))</f>
        <v/>
      </c>
      <c r="AB108" s="20"/>
    </row>
    <row r="109" customFormat="false" ht="15" hidden="false" customHeight="false" outlineLevel="0" collapsed="false">
      <c r="A109" s="19"/>
      <c r="B109" s="20"/>
      <c r="C109" s="20"/>
      <c r="D109" s="19"/>
      <c r="E109" s="20"/>
      <c r="F109" s="21"/>
      <c r="G109" s="22"/>
      <c r="H109" s="22"/>
      <c r="I109" s="21"/>
      <c r="J109" s="21"/>
      <c r="K109" s="21"/>
      <c r="L109" s="23" t="str">
        <f aca="false">IF(I109="","",MIN(I109-J109,K109-I109))</f>
        <v/>
      </c>
      <c r="M109" s="22"/>
      <c r="N109" s="24"/>
      <c r="O109" s="20"/>
      <c r="P109" s="25" t="str">
        <f aca="false">IF(N109="","",IF(C109="Sell",N109*(1-TargetPct),N109*(1+TargetPct)))</f>
        <v/>
      </c>
      <c r="Q109" s="25" t="str">
        <f aca="false">IF(N109="","",IF(C109="Sell",L109-N109,N109))</f>
        <v/>
      </c>
      <c r="R109" s="25" t="str">
        <f aca="false">IF(N109="","",IF(C109="Sell",N109,L109-N109))</f>
        <v/>
      </c>
      <c r="S109" s="20"/>
      <c r="T109" s="24"/>
      <c r="U109" s="20"/>
      <c r="V109" s="21"/>
      <c r="W109" s="20"/>
      <c r="X109" s="26" t="str">
        <f aca="false">IF(OR(T109="",U109="SKIP"),"",IF(C109="Sell",(N109-T109),(T109-N109))*Mult*O109)</f>
        <v/>
      </c>
      <c r="Y109" s="26" t="str">
        <f aca="false">IF(X109="","",Legs*O109*IF(B109="SPX",CommSPX,CommSPY))</f>
        <v/>
      </c>
      <c r="Z109" s="26" t="str">
        <f aca="false">IF(X109="","",X109-Y109)</f>
        <v/>
      </c>
      <c r="AA109" s="27" t="str">
        <f aca="false">IF(OR(Z109="",Q109=0),"",Z109/(Q109*Mult*O109))</f>
        <v/>
      </c>
      <c r="AB109" s="20"/>
    </row>
    <row r="110" customFormat="false" ht="15" hidden="false" customHeight="false" outlineLevel="0" collapsed="false">
      <c r="A110" s="19"/>
      <c r="B110" s="20"/>
      <c r="C110" s="20"/>
      <c r="D110" s="19"/>
      <c r="E110" s="20"/>
      <c r="F110" s="21"/>
      <c r="G110" s="22"/>
      <c r="H110" s="22"/>
      <c r="I110" s="21"/>
      <c r="J110" s="21"/>
      <c r="K110" s="21"/>
      <c r="L110" s="23" t="str">
        <f aca="false">IF(I110="","",MIN(I110-J110,K110-I110))</f>
        <v/>
      </c>
      <c r="M110" s="22"/>
      <c r="N110" s="24"/>
      <c r="O110" s="20"/>
      <c r="P110" s="25" t="str">
        <f aca="false">IF(N110="","",IF(C110="Sell",N110*(1-TargetPct),N110*(1+TargetPct)))</f>
        <v/>
      </c>
      <c r="Q110" s="25" t="str">
        <f aca="false">IF(N110="","",IF(C110="Sell",L110-N110,N110))</f>
        <v/>
      </c>
      <c r="R110" s="25" t="str">
        <f aca="false">IF(N110="","",IF(C110="Sell",N110,L110-N110))</f>
        <v/>
      </c>
      <c r="S110" s="20"/>
      <c r="T110" s="24"/>
      <c r="U110" s="20"/>
      <c r="V110" s="21"/>
      <c r="W110" s="20"/>
      <c r="X110" s="26" t="str">
        <f aca="false">IF(OR(T110="",U110="SKIP"),"",IF(C110="Sell",(N110-T110),(T110-N110))*Mult*O110)</f>
        <v/>
      </c>
      <c r="Y110" s="26" t="str">
        <f aca="false">IF(X110="","",Legs*O110*IF(B110="SPX",CommSPX,CommSPY))</f>
        <v/>
      </c>
      <c r="Z110" s="26" t="str">
        <f aca="false">IF(X110="","",X110-Y110)</f>
        <v/>
      </c>
      <c r="AA110" s="27" t="str">
        <f aca="false">IF(OR(Z110="",Q110=0),"",Z110/(Q110*Mult*O110))</f>
        <v/>
      </c>
      <c r="AB110" s="20"/>
    </row>
    <row r="111" customFormat="false" ht="15" hidden="false" customHeight="false" outlineLevel="0" collapsed="false">
      <c r="A111" s="19"/>
      <c r="B111" s="20"/>
      <c r="C111" s="20"/>
      <c r="D111" s="19"/>
      <c r="E111" s="20"/>
      <c r="F111" s="21"/>
      <c r="G111" s="22"/>
      <c r="H111" s="22"/>
      <c r="I111" s="21"/>
      <c r="J111" s="21"/>
      <c r="K111" s="21"/>
      <c r="L111" s="23" t="str">
        <f aca="false">IF(I111="","",MIN(I111-J111,K111-I111))</f>
        <v/>
      </c>
      <c r="M111" s="22"/>
      <c r="N111" s="24"/>
      <c r="O111" s="20"/>
      <c r="P111" s="25" t="str">
        <f aca="false">IF(N111="","",IF(C111="Sell",N111*(1-TargetPct),N111*(1+TargetPct)))</f>
        <v/>
      </c>
      <c r="Q111" s="25" t="str">
        <f aca="false">IF(N111="","",IF(C111="Sell",L111-N111,N111))</f>
        <v/>
      </c>
      <c r="R111" s="25" t="str">
        <f aca="false">IF(N111="","",IF(C111="Sell",N111,L111-N111))</f>
        <v/>
      </c>
      <c r="S111" s="20"/>
      <c r="T111" s="24"/>
      <c r="U111" s="20"/>
      <c r="V111" s="21"/>
      <c r="W111" s="20"/>
      <c r="X111" s="26" t="str">
        <f aca="false">IF(OR(T111="",U111="SKIP"),"",IF(C111="Sell",(N111-T111),(T111-N111))*Mult*O111)</f>
        <v/>
      </c>
      <c r="Y111" s="26" t="str">
        <f aca="false">IF(X111="","",Legs*O111*IF(B111="SPX",CommSPX,CommSPY))</f>
        <v/>
      </c>
      <c r="Z111" s="26" t="str">
        <f aca="false">IF(X111="","",X111-Y111)</f>
        <v/>
      </c>
      <c r="AA111" s="27" t="str">
        <f aca="false">IF(OR(Z111="",Q111=0),"",Z111/(Q111*Mult*O111))</f>
        <v/>
      </c>
      <c r="AB111" s="20"/>
    </row>
    <row r="112" customFormat="false" ht="15" hidden="false" customHeight="false" outlineLevel="0" collapsed="false">
      <c r="A112" s="19"/>
      <c r="B112" s="20"/>
      <c r="C112" s="20"/>
      <c r="D112" s="19"/>
      <c r="E112" s="20"/>
      <c r="F112" s="21"/>
      <c r="G112" s="22"/>
      <c r="H112" s="22"/>
      <c r="I112" s="21"/>
      <c r="J112" s="21"/>
      <c r="K112" s="21"/>
      <c r="L112" s="23" t="str">
        <f aca="false">IF(I112="","",MIN(I112-J112,K112-I112))</f>
        <v/>
      </c>
      <c r="M112" s="22"/>
      <c r="N112" s="24"/>
      <c r="O112" s="20"/>
      <c r="P112" s="25" t="str">
        <f aca="false">IF(N112="","",IF(C112="Sell",N112*(1-TargetPct),N112*(1+TargetPct)))</f>
        <v/>
      </c>
      <c r="Q112" s="25" t="str">
        <f aca="false">IF(N112="","",IF(C112="Sell",L112-N112,N112))</f>
        <v/>
      </c>
      <c r="R112" s="25" t="str">
        <f aca="false">IF(N112="","",IF(C112="Sell",N112,L112-N112))</f>
        <v/>
      </c>
      <c r="S112" s="20"/>
      <c r="T112" s="24"/>
      <c r="U112" s="20"/>
      <c r="V112" s="21"/>
      <c r="W112" s="20"/>
      <c r="X112" s="26" t="str">
        <f aca="false">IF(OR(T112="",U112="SKIP"),"",IF(C112="Sell",(N112-T112),(T112-N112))*Mult*O112)</f>
        <v/>
      </c>
      <c r="Y112" s="26" t="str">
        <f aca="false">IF(X112="","",Legs*O112*IF(B112="SPX",CommSPX,CommSPY))</f>
        <v/>
      </c>
      <c r="Z112" s="26" t="str">
        <f aca="false">IF(X112="","",X112-Y112)</f>
        <v/>
      </c>
      <c r="AA112" s="27" t="str">
        <f aca="false">IF(OR(Z112="",Q112=0),"",Z112/(Q112*Mult*O112))</f>
        <v/>
      </c>
      <c r="AB112" s="20"/>
    </row>
    <row r="113" customFormat="false" ht="15" hidden="false" customHeight="false" outlineLevel="0" collapsed="false">
      <c r="A113" s="19"/>
      <c r="B113" s="20"/>
      <c r="C113" s="20"/>
      <c r="D113" s="19"/>
      <c r="E113" s="20"/>
      <c r="F113" s="21"/>
      <c r="G113" s="22"/>
      <c r="H113" s="22"/>
      <c r="I113" s="21"/>
      <c r="J113" s="21"/>
      <c r="K113" s="21"/>
      <c r="L113" s="23" t="str">
        <f aca="false">IF(I113="","",MIN(I113-J113,K113-I113))</f>
        <v/>
      </c>
      <c r="M113" s="22"/>
      <c r="N113" s="24"/>
      <c r="O113" s="20"/>
      <c r="P113" s="25" t="str">
        <f aca="false">IF(N113="","",IF(C113="Sell",N113*(1-TargetPct),N113*(1+TargetPct)))</f>
        <v/>
      </c>
      <c r="Q113" s="25" t="str">
        <f aca="false">IF(N113="","",IF(C113="Sell",L113-N113,N113))</f>
        <v/>
      </c>
      <c r="R113" s="25" t="str">
        <f aca="false">IF(N113="","",IF(C113="Sell",N113,L113-N113))</f>
        <v/>
      </c>
      <c r="S113" s="20"/>
      <c r="T113" s="24"/>
      <c r="U113" s="20"/>
      <c r="V113" s="21"/>
      <c r="W113" s="20"/>
      <c r="X113" s="26" t="str">
        <f aca="false">IF(OR(T113="",U113="SKIP"),"",IF(C113="Sell",(N113-T113),(T113-N113))*Mult*O113)</f>
        <v/>
      </c>
      <c r="Y113" s="26" t="str">
        <f aca="false">IF(X113="","",Legs*O113*IF(B113="SPX",CommSPX,CommSPY))</f>
        <v/>
      </c>
      <c r="Z113" s="26" t="str">
        <f aca="false">IF(X113="","",X113-Y113)</f>
        <v/>
      </c>
      <c r="AA113" s="27" t="str">
        <f aca="false">IF(OR(Z113="",Q113=0),"",Z113/(Q113*Mult*O113))</f>
        <v/>
      </c>
      <c r="AB113" s="20"/>
    </row>
    <row r="114" customFormat="false" ht="15" hidden="false" customHeight="false" outlineLevel="0" collapsed="false">
      <c r="A114" s="19"/>
      <c r="B114" s="20"/>
      <c r="C114" s="20"/>
      <c r="D114" s="19"/>
      <c r="E114" s="20"/>
      <c r="F114" s="21"/>
      <c r="G114" s="22"/>
      <c r="H114" s="22"/>
      <c r="I114" s="21"/>
      <c r="J114" s="21"/>
      <c r="K114" s="21"/>
      <c r="L114" s="23" t="str">
        <f aca="false">IF(I114="","",MIN(I114-J114,K114-I114))</f>
        <v/>
      </c>
      <c r="M114" s="22"/>
      <c r="N114" s="24"/>
      <c r="O114" s="20"/>
      <c r="P114" s="25" t="str">
        <f aca="false">IF(N114="","",IF(C114="Sell",N114*(1-TargetPct),N114*(1+TargetPct)))</f>
        <v/>
      </c>
      <c r="Q114" s="25" t="str">
        <f aca="false">IF(N114="","",IF(C114="Sell",L114-N114,N114))</f>
        <v/>
      </c>
      <c r="R114" s="25" t="str">
        <f aca="false">IF(N114="","",IF(C114="Sell",N114,L114-N114))</f>
        <v/>
      </c>
      <c r="S114" s="20"/>
      <c r="T114" s="24"/>
      <c r="U114" s="20"/>
      <c r="V114" s="21"/>
      <c r="W114" s="20"/>
      <c r="X114" s="26" t="str">
        <f aca="false">IF(OR(T114="",U114="SKIP"),"",IF(C114="Sell",(N114-T114),(T114-N114))*Mult*O114)</f>
        <v/>
      </c>
      <c r="Y114" s="26" t="str">
        <f aca="false">IF(X114="","",Legs*O114*IF(B114="SPX",CommSPX,CommSPY))</f>
        <v/>
      </c>
      <c r="Z114" s="26" t="str">
        <f aca="false">IF(X114="","",X114-Y114)</f>
        <v/>
      </c>
      <c r="AA114" s="27" t="str">
        <f aca="false">IF(OR(Z114="",Q114=0),"",Z114/(Q114*Mult*O114))</f>
        <v/>
      </c>
      <c r="AB114" s="20"/>
    </row>
    <row r="115" customFormat="false" ht="15" hidden="false" customHeight="false" outlineLevel="0" collapsed="false">
      <c r="A115" s="19"/>
      <c r="B115" s="20"/>
      <c r="C115" s="20"/>
      <c r="D115" s="19"/>
      <c r="E115" s="20"/>
      <c r="F115" s="21"/>
      <c r="G115" s="22"/>
      <c r="H115" s="22"/>
      <c r="I115" s="21"/>
      <c r="J115" s="21"/>
      <c r="K115" s="21"/>
      <c r="L115" s="23" t="str">
        <f aca="false">IF(I115="","",MIN(I115-J115,K115-I115))</f>
        <v/>
      </c>
      <c r="M115" s="22"/>
      <c r="N115" s="24"/>
      <c r="O115" s="20"/>
      <c r="P115" s="25" t="str">
        <f aca="false">IF(N115="","",IF(C115="Sell",N115*(1-TargetPct),N115*(1+TargetPct)))</f>
        <v/>
      </c>
      <c r="Q115" s="25" t="str">
        <f aca="false">IF(N115="","",IF(C115="Sell",L115-N115,N115))</f>
        <v/>
      </c>
      <c r="R115" s="25" t="str">
        <f aca="false">IF(N115="","",IF(C115="Sell",N115,L115-N115))</f>
        <v/>
      </c>
      <c r="S115" s="20"/>
      <c r="T115" s="24"/>
      <c r="U115" s="20"/>
      <c r="V115" s="21"/>
      <c r="W115" s="20"/>
      <c r="X115" s="26" t="str">
        <f aca="false">IF(OR(T115="",U115="SKIP"),"",IF(C115="Sell",(N115-T115),(T115-N115))*Mult*O115)</f>
        <v/>
      </c>
      <c r="Y115" s="26" t="str">
        <f aca="false">IF(X115="","",Legs*O115*IF(B115="SPX",CommSPX,CommSPY))</f>
        <v/>
      </c>
      <c r="Z115" s="26" t="str">
        <f aca="false">IF(X115="","",X115-Y115)</f>
        <v/>
      </c>
      <c r="AA115" s="27" t="str">
        <f aca="false">IF(OR(Z115="",Q115=0),"",Z115/(Q115*Mult*O115))</f>
        <v/>
      </c>
      <c r="AB115" s="20"/>
    </row>
    <row r="116" customFormat="false" ht="15" hidden="false" customHeight="false" outlineLevel="0" collapsed="false">
      <c r="A116" s="19"/>
      <c r="B116" s="20"/>
      <c r="C116" s="20"/>
      <c r="D116" s="19"/>
      <c r="E116" s="20"/>
      <c r="F116" s="21"/>
      <c r="G116" s="22"/>
      <c r="H116" s="22"/>
      <c r="I116" s="21"/>
      <c r="J116" s="21"/>
      <c r="K116" s="21"/>
      <c r="L116" s="23" t="str">
        <f aca="false">IF(I116="","",MIN(I116-J116,K116-I116))</f>
        <v/>
      </c>
      <c r="M116" s="22"/>
      <c r="N116" s="24"/>
      <c r="O116" s="20"/>
      <c r="P116" s="25" t="str">
        <f aca="false">IF(N116="","",IF(C116="Sell",N116*(1-TargetPct),N116*(1+TargetPct)))</f>
        <v/>
      </c>
      <c r="Q116" s="25" t="str">
        <f aca="false">IF(N116="","",IF(C116="Sell",L116-N116,N116))</f>
        <v/>
      </c>
      <c r="R116" s="25" t="str">
        <f aca="false">IF(N116="","",IF(C116="Sell",N116,L116-N116))</f>
        <v/>
      </c>
      <c r="S116" s="20"/>
      <c r="T116" s="24"/>
      <c r="U116" s="20"/>
      <c r="V116" s="21"/>
      <c r="W116" s="20"/>
      <c r="X116" s="26" t="str">
        <f aca="false">IF(OR(T116="",U116="SKIP"),"",IF(C116="Sell",(N116-T116),(T116-N116))*Mult*O116)</f>
        <v/>
      </c>
      <c r="Y116" s="26" t="str">
        <f aca="false">IF(X116="","",Legs*O116*IF(B116="SPX",CommSPX,CommSPY))</f>
        <v/>
      </c>
      <c r="Z116" s="26" t="str">
        <f aca="false">IF(X116="","",X116-Y116)</f>
        <v/>
      </c>
      <c r="AA116" s="27" t="str">
        <f aca="false">IF(OR(Z116="",Q116=0),"",Z116/(Q116*Mult*O116))</f>
        <v/>
      </c>
      <c r="AB116" s="20"/>
    </row>
    <row r="117" customFormat="false" ht="15" hidden="false" customHeight="false" outlineLevel="0" collapsed="false">
      <c r="A117" s="19"/>
      <c r="B117" s="20"/>
      <c r="C117" s="20"/>
      <c r="D117" s="19"/>
      <c r="E117" s="20"/>
      <c r="F117" s="21"/>
      <c r="G117" s="22"/>
      <c r="H117" s="22"/>
      <c r="I117" s="21"/>
      <c r="J117" s="21"/>
      <c r="K117" s="21"/>
      <c r="L117" s="23" t="str">
        <f aca="false">IF(I117="","",MIN(I117-J117,K117-I117))</f>
        <v/>
      </c>
      <c r="M117" s="22"/>
      <c r="N117" s="24"/>
      <c r="O117" s="20"/>
      <c r="P117" s="25" t="str">
        <f aca="false">IF(N117="","",IF(C117="Sell",N117*(1-TargetPct),N117*(1+TargetPct)))</f>
        <v/>
      </c>
      <c r="Q117" s="25" t="str">
        <f aca="false">IF(N117="","",IF(C117="Sell",L117-N117,N117))</f>
        <v/>
      </c>
      <c r="R117" s="25" t="str">
        <f aca="false">IF(N117="","",IF(C117="Sell",N117,L117-N117))</f>
        <v/>
      </c>
      <c r="S117" s="20"/>
      <c r="T117" s="24"/>
      <c r="U117" s="20"/>
      <c r="V117" s="21"/>
      <c r="W117" s="20"/>
      <c r="X117" s="26" t="str">
        <f aca="false">IF(OR(T117="",U117="SKIP"),"",IF(C117="Sell",(N117-T117),(T117-N117))*Mult*O117)</f>
        <v/>
      </c>
      <c r="Y117" s="26" t="str">
        <f aca="false">IF(X117="","",Legs*O117*IF(B117="SPX",CommSPX,CommSPY))</f>
        <v/>
      </c>
      <c r="Z117" s="26" t="str">
        <f aca="false">IF(X117="","",X117-Y117)</f>
        <v/>
      </c>
      <c r="AA117" s="27" t="str">
        <f aca="false">IF(OR(Z117="",Q117=0),"",Z117/(Q117*Mult*O117))</f>
        <v/>
      </c>
      <c r="AB117" s="20"/>
    </row>
    <row r="118" customFormat="false" ht="15" hidden="false" customHeight="false" outlineLevel="0" collapsed="false">
      <c r="A118" s="19"/>
      <c r="B118" s="20"/>
      <c r="C118" s="20"/>
      <c r="D118" s="19"/>
      <c r="E118" s="20"/>
      <c r="F118" s="21"/>
      <c r="G118" s="22"/>
      <c r="H118" s="22"/>
      <c r="I118" s="21"/>
      <c r="J118" s="21"/>
      <c r="K118" s="21"/>
      <c r="L118" s="23" t="str">
        <f aca="false">IF(I118="","",MIN(I118-J118,K118-I118))</f>
        <v/>
      </c>
      <c r="M118" s="22"/>
      <c r="N118" s="24"/>
      <c r="O118" s="20"/>
      <c r="P118" s="25" t="str">
        <f aca="false">IF(N118="","",IF(C118="Sell",N118*(1-TargetPct),N118*(1+TargetPct)))</f>
        <v/>
      </c>
      <c r="Q118" s="25" t="str">
        <f aca="false">IF(N118="","",IF(C118="Sell",L118-N118,N118))</f>
        <v/>
      </c>
      <c r="R118" s="25" t="str">
        <f aca="false">IF(N118="","",IF(C118="Sell",N118,L118-N118))</f>
        <v/>
      </c>
      <c r="S118" s="20"/>
      <c r="T118" s="24"/>
      <c r="U118" s="20"/>
      <c r="V118" s="21"/>
      <c r="W118" s="20"/>
      <c r="X118" s="26" t="str">
        <f aca="false">IF(OR(T118="",U118="SKIP"),"",IF(C118="Sell",(N118-T118),(T118-N118))*Mult*O118)</f>
        <v/>
      </c>
      <c r="Y118" s="26" t="str">
        <f aca="false">IF(X118="","",Legs*O118*IF(B118="SPX",CommSPX,CommSPY))</f>
        <v/>
      </c>
      <c r="Z118" s="26" t="str">
        <f aca="false">IF(X118="","",X118-Y118)</f>
        <v/>
      </c>
      <c r="AA118" s="27" t="str">
        <f aca="false">IF(OR(Z118="",Q118=0),"",Z118/(Q118*Mult*O118))</f>
        <v/>
      </c>
      <c r="AB118" s="20"/>
    </row>
    <row r="119" customFormat="false" ht="15" hidden="false" customHeight="false" outlineLevel="0" collapsed="false">
      <c r="A119" s="19"/>
      <c r="B119" s="20"/>
      <c r="C119" s="20"/>
      <c r="D119" s="19"/>
      <c r="E119" s="20"/>
      <c r="F119" s="21"/>
      <c r="G119" s="22"/>
      <c r="H119" s="22"/>
      <c r="I119" s="21"/>
      <c r="J119" s="21"/>
      <c r="K119" s="21"/>
      <c r="L119" s="23" t="str">
        <f aca="false">IF(I119="","",MIN(I119-J119,K119-I119))</f>
        <v/>
      </c>
      <c r="M119" s="22"/>
      <c r="N119" s="24"/>
      <c r="O119" s="20"/>
      <c r="P119" s="25" t="str">
        <f aca="false">IF(N119="","",IF(C119="Sell",N119*(1-TargetPct),N119*(1+TargetPct)))</f>
        <v/>
      </c>
      <c r="Q119" s="25" t="str">
        <f aca="false">IF(N119="","",IF(C119="Sell",L119-N119,N119))</f>
        <v/>
      </c>
      <c r="R119" s="25" t="str">
        <f aca="false">IF(N119="","",IF(C119="Sell",N119,L119-N119))</f>
        <v/>
      </c>
      <c r="S119" s="20"/>
      <c r="T119" s="24"/>
      <c r="U119" s="20"/>
      <c r="V119" s="21"/>
      <c r="W119" s="20"/>
      <c r="X119" s="26" t="str">
        <f aca="false">IF(OR(T119="",U119="SKIP"),"",IF(C119="Sell",(N119-T119),(T119-N119))*Mult*O119)</f>
        <v/>
      </c>
      <c r="Y119" s="26" t="str">
        <f aca="false">IF(X119="","",Legs*O119*IF(B119="SPX",CommSPX,CommSPY))</f>
        <v/>
      </c>
      <c r="Z119" s="26" t="str">
        <f aca="false">IF(X119="","",X119-Y119)</f>
        <v/>
      </c>
      <c r="AA119" s="27" t="str">
        <f aca="false">IF(OR(Z119="",Q119=0),"",Z119/(Q119*Mult*O119))</f>
        <v/>
      </c>
      <c r="AB119" s="20"/>
    </row>
    <row r="120" customFormat="false" ht="15" hidden="false" customHeight="false" outlineLevel="0" collapsed="false">
      <c r="A120" s="19"/>
      <c r="B120" s="20"/>
      <c r="C120" s="20"/>
      <c r="D120" s="19"/>
      <c r="E120" s="20"/>
      <c r="F120" s="21"/>
      <c r="G120" s="22"/>
      <c r="H120" s="22"/>
      <c r="I120" s="21"/>
      <c r="J120" s="21"/>
      <c r="K120" s="21"/>
      <c r="L120" s="23" t="str">
        <f aca="false">IF(I120="","",MIN(I120-J120,K120-I120))</f>
        <v/>
      </c>
      <c r="M120" s="22"/>
      <c r="N120" s="24"/>
      <c r="O120" s="20"/>
      <c r="P120" s="25" t="str">
        <f aca="false">IF(N120="","",IF(C120="Sell",N120*(1-TargetPct),N120*(1+TargetPct)))</f>
        <v/>
      </c>
      <c r="Q120" s="25" t="str">
        <f aca="false">IF(N120="","",IF(C120="Sell",L120-N120,N120))</f>
        <v/>
      </c>
      <c r="R120" s="25" t="str">
        <f aca="false">IF(N120="","",IF(C120="Sell",N120,L120-N120))</f>
        <v/>
      </c>
      <c r="S120" s="20"/>
      <c r="T120" s="24"/>
      <c r="U120" s="20"/>
      <c r="V120" s="21"/>
      <c r="W120" s="20"/>
      <c r="X120" s="26" t="str">
        <f aca="false">IF(OR(T120="",U120="SKIP"),"",IF(C120="Sell",(N120-T120),(T120-N120))*Mult*O120)</f>
        <v/>
      </c>
      <c r="Y120" s="26" t="str">
        <f aca="false">IF(X120="","",Legs*O120*IF(B120="SPX",CommSPX,CommSPY))</f>
        <v/>
      </c>
      <c r="Z120" s="26" t="str">
        <f aca="false">IF(X120="","",X120-Y120)</f>
        <v/>
      </c>
      <c r="AA120" s="27" t="str">
        <f aca="false">IF(OR(Z120="",Q120=0),"",Z120/(Q120*Mult*O120))</f>
        <v/>
      </c>
      <c r="AB120" s="20"/>
    </row>
    <row r="121" customFormat="false" ht="15" hidden="false" customHeight="false" outlineLevel="0" collapsed="false">
      <c r="A121" s="19"/>
      <c r="B121" s="20"/>
      <c r="C121" s="20"/>
      <c r="D121" s="19"/>
      <c r="E121" s="20"/>
      <c r="F121" s="21"/>
      <c r="G121" s="22"/>
      <c r="H121" s="22"/>
      <c r="I121" s="21"/>
      <c r="J121" s="21"/>
      <c r="K121" s="21"/>
      <c r="L121" s="23" t="str">
        <f aca="false">IF(I121="","",MIN(I121-J121,K121-I121))</f>
        <v/>
      </c>
      <c r="M121" s="22"/>
      <c r="N121" s="24"/>
      <c r="O121" s="20"/>
      <c r="P121" s="25" t="str">
        <f aca="false">IF(N121="","",IF(C121="Sell",N121*(1-TargetPct),N121*(1+TargetPct)))</f>
        <v/>
      </c>
      <c r="Q121" s="25" t="str">
        <f aca="false">IF(N121="","",IF(C121="Sell",L121-N121,N121))</f>
        <v/>
      </c>
      <c r="R121" s="25" t="str">
        <f aca="false">IF(N121="","",IF(C121="Sell",N121,L121-N121))</f>
        <v/>
      </c>
      <c r="S121" s="20"/>
      <c r="T121" s="24"/>
      <c r="U121" s="20"/>
      <c r="V121" s="21"/>
      <c r="W121" s="20"/>
      <c r="X121" s="26" t="str">
        <f aca="false">IF(OR(T121="",U121="SKIP"),"",IF(C121="Sell",(N121-T121),(T121-N121))*Mult*O121)</f>
        <v/>
      </c>
      <c r="Y121" s="26" t="str">
        <f aca="false">IF(X121="","",Legs*O121*IF(B121="SPX",CommSPX,CommSPY))</f>
        <v/>
      </c>
      <c r="Z121" s="26" t="str">
        <f aca="false">IF(X121="","",X121-Y121)</f>
        <v/>
      </c>
      <c r="AA121" s="27" t="str">
        <f aca="false">IF(OR(Z121="",Q121=0),"",Z121/(Q121*Mult*O121))</f>
        <v/>
      </c>
      <c r="AB121" s="20"/>
    </row>
    <row r="122" customFormat="false" ht="15" hidden="false" customHeight="false" outlineLevel="0" collapsed="false">
      <c r="A122" s="19"/>
      <c r="B122" s="20"/>
      <c r="C122" s="20"/>
      <c r="D122" s="19"/>
      <c r="E122" s="20"/>
      <c r="F122" s="21"/>
      <c r="G122" s="22"/>
      <c r="H122" s="22"/>
      <c r="I122" s="21"/>
      <c r="J122" s="21"/>
      <c r="K122" s="21"/>
      <c r="L122" s="23" t="str">
        <f aca="false">IF(I122="","",MIN(I122-J122,K122-I122))</f>
        <v/>
      </c>
      <c r="M122" s="22"/>
      <c r="N122" s="24"/>
      <c r="O122" s="20"/>
      <c r="P122" s="25" t="str">
        <f aca="false">IF(N122="","",IF(C122="Sell",N122*(1-TargetPct),N122*(1+TargetPct)))</f>
        <v/>
      </c>
      <c r="Q122" s="25" t="str">
        <f aca="false">IF(N122="","",IF(C122="Sell",L122-N122,N122))</f>
        <v/>
      </c>
      <c r="R122" s="25" t="str">
        <f aca="false">IF(N122="","",IF(C122="Sell",N122,L122-N122))</f>
        <v/>
      </c>
      <c r="S122" s="20"/>
      <c r="T122" s="24"/>
      <c r="U122" s="20"/>
      <c r="V122" s="21"/>
      <c r="W122" s="20"/>
      <c r="X122" s="26" t="str">
        <f aca="false">IF(OR(T122="",U122="SKIP"),"",IF(C122="Sell",(N122-T122),(T122-N122))*Mult*O122)</f>
        <v/>
      </c>
      <c r="Y122" s="26" t="str">
        <f aca="false">IF(X122="","",Legs*O122*IF(B122="SPX",CommSPX,CommSPY))</f>
        <v/>
      </c>
      <c r="Z122" s="26" t="str">
        <f aca="false">IF(X122="","",X122-Y122)</f>
        <v/>
      </c>
      <c r="AA122" s="27" t="str">
        <f aca="false">IF(OR(Z122="",Q122=0),"",Z122/(Q122*Mult*O122))</f>
        <v/>
      </c>
      <c r="AB122" s="20"/>
    </row>
    <row r="123" customFormat="false" ht="15" hidden="false" customHeight="false" outlineLevel="0" collapsed="false">
      <c r="A123" s="19"/>
      <c r="B123" s="20"/>
      <c r="C123" s="20"/>
      <c r="D123" s="19"/>
      <c r="E123" s="20"/>
      <c r="F123" s="21"/>
      <c r="G123" s="22"/>
      <c r="H123" s="22"/>
      <c r="I123" s="21"/>
      <c r="J123" s="21"/>
      <c r="K123" s="21"/>
      <c r="L123" s="23" t="str">
        <f aca="false">IF(I123="","",MIN(I123-J123,K123-I123))</f>
        <v/>
      </c>
      <c r="M123" s="22"/>
      <c r="N123" s="24"/>
      <c r="O123" s="20"/>
      <c r="P123" s="25" t="str">
        <f aca="false">IF(N123="","",IF(C123="Sell",N123*(1-TargetPct),N123*(1+TargetPct)))</f>
        <v/>
      </c>
      <c r="Q123" s="25" t="str">
        <f aca="false">IF(N123="","",IF(C123="Sell",L123-N123,N123))</f>
        <v/>
      </c>
      <c r="R123" s="25" t="str">
        <f aca="false">IF(N123="","",IF(C123="Sell",N123,L123-N123))</f>
        <v/>
      </c>
      <c r="S123" s="20"/>
      <c r="T123" s="24"/>
      <c r="U123" s="20"/>
      <c r="V123" s="21"/>
      <c r="W123" s="20"/>
      <c r="X123" s="26" t="str">
        <f aca="false">IF(OR(T123="",U123="SKIP"),"",IF(C123="Sell",(N123-T123),(T123-N123))*Mult*O123)</f>
        <v/>
      </c>
      <c r="Y123" s="26" t="str">
        <f aca="false">IF(X123="","",Legs*O123*IF(B123="SPX",CommSPX,CommSPY))</f>
        <v/>
      </c>
      <c r="Z123" s="26" t="str">
        <f aca="false">IF(X123="","",X123-Y123)</f>
        <v/>
      </c>
      <c r="AA123" s="27" t="str">
        <f aca="false">IF(OR(Z123="",Q123=0),"",Z123/(Q123*Mult*O123))</f>
        <v/>
      </c>
      <c r="AB123" s="20"/>
    </row>
    <row r="124" customFormat="false" ht="15" hidden="false" customHeight="false" outlineLevel="0" collapsed="false">
      <c r="A124" s="19"/>
      <c r="B124" s="20"/>
      <c r="C124" s="20"/>
      <c r="D124" s="19"/>
      <c r="E124" s="20"/>
      <c r="F124" s="21"/>
      <c r="G124" s="22"/>
      <c r="H124" s="22"/>
      <c r="I124" s="21"/>
      <c r="J124" s="21"/>
      <c r="K124" s="21"/>
      <c r="L124" s="23" t="str">
        <f aca="false">IF(I124="","",MIN(I124-J124,K124-I124))</f>
        <v/>
      </c>
      <c r="M124" s="22"/>
      <c r="N124" s="24"/>
      <c r="O124" s="20"/>
      <c r="P124" s="25" t="str">
        <f aca="false">IF(N124="","",IF(C124="Sell",N124*(1-TargetPct),N124*(1+TargetPct)))</f>
        <v/>
      </c>
      <c r="Q124" s="25" t="str">
        <f aca="false">IF(N124="","",IF(C124="Sell",L124-N124,N124))</f>
        <v/>
      </c>
      <c r="R124" s="25" t="str">
        <f aca="false">IF(N124="","",IF(C124="Sell",N124,L124-N124))</f>
        <v/>
      </c>
      <c r="S124" s="20"/>
      <c r="T124" s="24"/>
      <c r="U124" s="20"/>
      <c r="V124" s="21"/>
      <c r="W124" s="20"/>
      <c r="X124" s="26" t="str">
        <f aca="false">IF(OR(T124="",U124="SKIP"),"",IF(C124="Sell",(N124-T124),(T124-N124))*Mult*O124)</f>
        <v/>
      </c>
      <c r="Y124" s="26" t="str">
        <f aca="false">IF(X124="","",Legs*O124*IF(B124="SPX",CommSPX,CommSPY))</f>
        <v/>
      </c>
      <c r="Z124" s="26" t="str">
        <f aca="false">IF(X124="","",X124-Y124)</f>
        <v/>
      </c>
      <c r="AA124" s="27" t="str">
        <f aca="false">IF(OR(Z124="",Q124=0),"",Z124/(Q124*Mult*O124))</f>
        <v/>
      </c>
      <c r="AB124" s="20"/>
    </row>
    <row r="125" customFormat="false" ht="15" hidden="false" customHeight="false" outlineLevel="0" collapsed="false">
      <c r="A125" s="19"/>
      <c r="B125" s="20"/>
      <c r="C125" s="20"/>
      <c r="D125" s="19"/>
      <c r="E125" s="20"/>
      <c r="F125" s="21"/>
      <c r="G125" s="22"/>
      <c r="H125" s="22"/>
      <c r="I125" s="21"/>
      <c r="J125" s="21"/>
      <c r="K125" s="21"/>
      <c r="L125" s="23" t="str">
        <f aca="false">IF(I125="","",MIN(I125-J125,K125-I125))</f>
        <v/>
      </c>
      <c r="M125" s="22"/>
      <c r="N125" s="24"/>
      <c r="O125" s="20"/>
      <c r="P125" s="25" t="str">
        <f aca="false">IF(N125="","",IF(C125="Sell",N125*(1-TargetPct),N125*(1+TargetPct)))</f>
        <v/>
      </c>
      <c r="Q125" s="25" t="str">
        <f aca="false">IF(N125="","",IF(C125="Sell",L125-N125,N125))</f>
        <v/>
      </c>
      <c r="R125" s="25" t="str">
        <f aca="false">IF(N125="","",IF(C125="Sell",N125,L125-N125))</f>
        <v/>
      </c>
      <c r="S125" s="20"/>
      <c r="T125" s="24"/>
      <c r="U125" s="20"/>
      <c r="V125" s="21"/>
      <c r="W125" s="20"/>
      <c r="X125" s="26" t="str">
        <f aca="false">IF(OR(T125="",U125="SKIP"),"",IF(C125="Sell",(N125-T125),(T125-N125))*Mult*O125)</f>
        <v/>
      </c>
      <c r="Y125" s="26" t="str">
        <f aca="false">IF(X125="","",Legs*O125*IF(B125="SPX",CommSPX,CommSPY))</f>
        <v/>
      </c>
      <c r="Z125" s="26" t="str">
        <f aca="false">IF(X125="","",X125-Y125)</f>
        <v/>
      </c>
      <c r="AA125" s="27" t="str">
        <f aca="false">IF(OR(Z125="",Q125=0),"",Z125/(Q125*Mult*O125))</f>
        <v/>
      </c>
      <c r="AB125" s="20"/>
    </row>
    <row r="126" customFormat="false" ht="15" hidden="false" customHeight="false" outlineLevel="0" collapsed="false">
      <c r="A126" s="19"/>
      <c r="B126" s="20"/>
      <c r="C126" s="20"/>
      <c r="D126" s="19"/>
      <c r="E126" s="20"/>
      <c r="F126" s="21"/>
      <c r="G126" s="22"/>
      <c r="H126" s="22"/>
      <c r="I126" s="21"/>
      <c r="J126" s="21"/>
      <c r="K126" s="21"/>
      <c r="L126" s="23" t="str">
        <f aca="false">IF(I126="","",MIN(I126-J126,K126-I126))</f>
        <v/>
      </c>
      <c r="M126" s="22"/>
      <c r="N126" s="24"/>
      <c r="O126" s="20"/>
      <c r="P126" s="25" t="str">
        <f aca="false">IF(N126="","",IF(C126="Sell",N126*(1-TargetPct),N126*(1+TargetPct)))</f>
        <v/>
      </c>
      <c r="Q126" s="25" t="str">
        <f aca="false">IF(N126="","",IF(C126="Sell",L126-N126,N126))</f>
        <v/>
      </c>
      <c r="R126" s="25" t="str">
        <f aca="false">IF(N126="","",IF(C126="Sell",N126,L126-N126))</f>
        <v/>
      </c>
      <c r="S126" s="20"/>
      <c r="T126" s="24"/>
      <c r="U126" s="20"/>
      <c r="V126" s="21"/>
      <c r="W126" s="20"/>
      <c r="X126" s="26" t="str">
        <f aca="false">IF(OR(T126="",U126="SKIP"),"",IF(C126="Sell",(N126-T126),(T126-N126))*Mult*O126)</f>
        <v/>
      </c>
      <c r="Y126" s="26" t="str">
        <f aca="false">IF(X126="","",Legs*O126*IF(B126="SPX",CommSPX,CommSPY))</f>
        <v/>
      </c>
      <c r="Z126" s="26" t="str">
        <f aca="false">IF(X126="","",X126-Y126)</f>
        <v/>
      </c>
      <c r="AA126" s="27" t="str">
        <f aca="false">IF(OR(Z126="",Q126=0),"",Z126/(Q126*Mult*O126))</f>
        <v/>
      </c>
      <c r="AB126" s="20"/>
    </row>
    <row r="127" customFormat="false" ht="15" hidden="false" customHeight="false" outlineLevel="0" collapsed="false">
      <c r="A127" s="19"/>
      <c r="B127" s="20"/>
      <c r="C127" s="20"/>
      <c r="D127" s="19"/>
      <c r="E127" s="20"/>
      <c r="F127" s="21"/>
      <c r="G127" s="22"/>
      <c r="H127" s="22"/>
      <c r="I127" s="21"/>
      <c r="J127" s="21"/>
      <c r="K127" s="21"/>
      <c r="L127" s="23" t="str">
        <f aca="false">IF(I127="","",MIN(I127-J127,K127-I127))</f>
        <v/>
      </c>
      <c r="M127" s="22"/>
      <c r="N127" s="24"/>
      <c r="O127" s="20"/>
      <c r="P127" s="25" t="str">
        <f aca="false">IF(N127="","",IF(C127="Sell",N127*(1-TargetPct),N127*(1+TargetPct)))</f>
        <v/>
      </c>
      <c r="Q127" s="25" t="str">
        <f aca="false">IF(N127="","",IF(C127="Sell",L127-N127,N127))</f>
        <v/>
      </c>
      <c r="R127" s="25" t="str">
        <f aca="false">IF(N127="","",IF(C127="Sell",N127,L127-N127))</f>
        <v/>
      </c>
      <c r="S127" s="20"/>
      <c r="T127" s="24"/>
      <c r="U127" s="20"/>
      <c r="V127" s="21"/>
      <c r="W127" s="20"/>
      <c r="X127" s="26" t="str">
        <f aca="false">IF(OR(T127="",U127="SKIP"),"",IF(C127="Sell",(N127-T127),(T127-N127))*Mult*O127)</f>
        <v/>
      </c>
      <c r="Y127" s="26" t="str">
        <f aca="false">IF(X127="","",Legs*O127*IF(B127="SPX",CommSPX,CommSPY))</f>
        <v/>
      </c>
      <c r="Z127" s="26" t="str">
        <f aca="false">IF(X127="","",X127-Y127)</f>
        <v/>
      </c>
      <c r="AA127" s="27" t="str">
        <f aca="false">IF(OR(Z127="",Q127=0),"",Z127/(Q127*Mult*O127))</f>
        <v/>
      </c>
      <c r="AB127" s="20"/>
    </row>
    <row r="128" customFormat="false" ht="15" hidden="false" customHeight="false" outlineLevel="0" collapsed="false">
      <c r="A128" s="19"/>
      <c r="B128" s="20"/>
      <c r="C128" s="20"/>
      <c r="D128" s="19"/>
      <c r="E128" s="20"/>
      <c r="F128" s="21"/>
      <c r="G128" s="22"/>
      <c r="H128" s="22"/>
      <c r="I128" s="21"/>
      <c r="J128" s="21"/>
      <c r="K128" s="21"/>
      <c r="L128" s="23" t="str">
        <f aca="false">IF(I128="","",MIN(I128-J128,K128-I128))</f>
        <v/>
      </c>
      <c r="M128" s="22"/>
      <c r="N128" s="24"/>
      <c r="O128" s="20"/>
      <c r="P128" s="25" t="str">
        <f aca="false">IF(N128="","",IF(C128="Sell",N128*(1-TargetPct),N128*(1+TargetPct)))</f>
        <v/>
      </c>
      <c r="Q128" s="25" t="str">
        <f aca="false">IF(N128="","",IF(C128="Sell",L128-N128,N128))</f>
        <v/>
      </c>
      <c r="R128" s="25" t="str">
        <f aca="false">IF(N128="","",IF(C128="Sell",N128,L128-N128))</f>
        <v/>
      </c>
      <c r="S128" s="20"/>
      <c r="T128" s="24"/>
      <c r="U128" s="20"/>
      <c r="V128" s="21"/>
      <c r="W128" s="20"/>
      <c r="X128" s="26" t="str">
        <f aca="false">IF(OR(T128="",U128="SKIP"),"",IF(C128="Sell",(N128-T128),(T128-N128))*Mult*O128)</f>
        <v/>
      </c>
      <c r="Y128" s="26" t="str">
        <f aca="false">IF(X128="","",Legs*O128*IF(B128="SPX",CommSPX,CommSPY))</f>
        <v/>
      </c>
      <c r="Z128" s="26" t="str">
        <f aca="false">IF(X128="","",X128-Y128)</f>
        <v/>
      </c>
      <c r="AA128" s="27" t="str">
        <f aca="false">IF(OR(Z128="",Q128=0),"",Z128/(Q128*Mult*O128))</f>
        <v/>
      </c>
      <c r="AB128" s="20"/>
    </row>
    <row r="129" customFormat="false" ht="15" hidden="false" customHeight="false" outlineLevel="0" collapsed="false">
      <c r="A129" s="19"/>
      <c r="B129" s="20"/>
      <c r="C129" s="20"/>
      <c r="D129" s="19"/>
      <c r="E129" s="20"/>
      <c r="F129" s="21"/>
      <c r="G129" s="22"/>
      <c r="H129" s="22"/>
      <c r="I129" s="21"/>
      <c r="J129" s="21"/>
      <c r="K129" s="21"/>
      <c r="L129" s="23" t="str">
        <f aca="false">IF(I129="","",MIN(I129-J129,K129-I129))</f>
        <v/>
      </c>
      <c r="M129" s="22"/>
      <c r="N129" s="24"/>
      <c r="O129" s="20"/>
      <c r="P129" s="25" t="str">
        <f aca="false">IF(N129="","",IF(C129="Sell",N129*(1-TargetPct),N129*(1+TargetPct)))</f>
        <v/>
      </c>
      <c r="Q129" s="25" t="str">
        <f aca="false">IF(N129="","",IF(C129="Sell",L129-N129,N129))</f>
        <v/>
      </c>
      <c r="R129" s="25" t="str">
        <f aca="false">IF(N129="","",IF(C129="Sell",N129,L129-N129))</f>
        <v/>
      </c>
      <c r="S129" s="20"/>
      <c r="T129" s="24"/>
      <c r="U129" s="20"/>
      <c r="V129" s="21"/>
      <c r="W129" s="20"/>
      <c r="X129" s="26" t="str">
        <f aca="false">IF(OR(T129="",U129="SKIP"),"",IF(C129="Sell",(N129-T129),(T129-N129))*Mult*O129)</f>
        <v/>
      </c>
      <c r="Y129" s="26" t="str">
        <f aca="false">IF(X129="","",Legs*O129*IF(B129="SPX",CommSPX,CommSPY))</f>
        <v/>
      </c>
      <c r="Z129" s="26" t="str">
        <f aca="false">IF(X129="","",X129-Y129)</f>
        <v/>
      </c>
      <c r="AA129" s="27" t="str">
        <f aca="false">IF(OR(Z129="",Q129=0),"",Z129/(Q129*Mult*O129))</f>
        <v/>
      </c>
      <c r="AB129" s="20"/>
    </row>
    <row r="130" customFormat="false" ht="15" hidden="false" customHeight="false" outlineLevel="0" collapsed="false">
      <c r="A130" s="19"/>
      <c r="B130" s="20"/>
      <c r="C130" s="20"/>
      <c r="D130" s="19"/>
      <c r="E130" s="20"/>
      <c r="F130" s="21"/>
      <c r="G130" s="22"/>
      <c r="H130" s="22"/>
      <c r="I130" s="21"/>
      <c r="J130" s="21"/>
      <c r="K130" s="21"/>
      <c r="L130" s="23" t="str">
        <f aca="false">IF(I130="","",MIN(I130-J130,K130-I130))</f>
        <v/>
      </c>
      <c r="M130" s="22"/>
      <c r="N130" s="24"/>
      <c r="O130" s="20"/>
      <c r="P130" s="25" t="str">
        <f aca="false">IF(N130="","",IF(C130="Sell",N130*(1-TargetPct),N130*(1+TargetPct)))</f>
        <v/>
      </c>
      <c r="Q130" s="25" t="str">
        <f aca="false">IF(N130="","",IF(C130="Sell",L130-N130,N130))</f>
        <v/>
      </c>
      <c r="R130" s="25" t="str">
        <f aca="false">IF(N130="","",IF(C130="Sell",N130,L130-N130))</f>
        <v/>
      </c>
      <c r="S130" s="20"/>
      <c r="T130" s="24"/>
      <c r="U130" s="20"/>
      <c r="V130" s="21"/>
      <c r="W130" s="20"/>
      <c r="X130" s="26" t="str">
        <f aca="false">IF(OR(T130="",U130="SKIP"),"",IF(C130="Sell",(N130-T130),(T130-N130))*Mult*O130)</f>
        <v/>
      </c>
      <c r="Y130" s="26" t="str">
        <f aca="false">IF(X130="","",Legs*O130*IF(B130="SPX",CommSPX,CommSPY))</f>
        <v/>
      </c>
      <c r="Z130" s="26" t="str">
        <f aca="false">IF(X130="","",X130-Y130)</f>
        <v/>
      </c>
      <c r="AA130" s="27" t="str">
        <f aca="false">IF(OR(Z130="",Q130=0),"",Z130/(Q130*Mult*O130))</f>
        <v/>
      </c>
      <c r="AB130" s="20"/>
    </row>
    <row r="131" customFormat="false" ht="15" hidden="false" customHeight="false" outlineLevel="0" collapsed="false">
      <c r="A131" s="19"/>
      <c r="B131" s="20"/>
      <c r="C131" s="20"/>
      <c r="D131" s="19"/>
      <c r="E131" s="20"/>
      <c r="F131" s="21"/>
      <c r="G131" s="22"/>
      <c r="H131" s="22"/>
      <c r="I131" s="21"/>
      <c r="J131" s="21"/>
      <c r="K131" s="21"/>
      <c r="L131" s="23" t="str">
        <f aca="false">IF(I131="","",MIN(I131-J131,K131-I131))</f>
        <v/>
      </c>
      <c r="M131" s="22"/>
      <c r="N131" s="24"/>
      <c r="O131" s="20"/>
      <c r="P131" s="25" t="str">
        <f aca="false">IF(N131="","",IF(C131="Sell",N131*(1-TargetPct),N131*(1+TargetPct)))</f>
        <v/>
      </c>
      <c r="Q131" s="25" t="str">
        <f aca="false">IF(N131="","",IF(C131="Sell",L131-N131,N131))</f>
        <v/>
      </c>
      <c r="R131" s="25" t="str">
        <f aca="false">IF(N131="","",IF(C131="Sell",N131,L131-N131))</f>
        <v/>
      </c>
      <c r="S131" s="20"/>
      <c r="T131" s="24"/>
      <c r="U131" s="20"/>
      <c r="V131" s="21"/>
      <c r="W131" s="20"/>
      <c r="X131" s="26" t="str">
        <f aca="false">IF(OR(T131="",U131="SKIP"),"",IF(C131="Sell",(N131-T131),(T131-N131))*Mult*O131)</f>
        <v/>
      </c>
      <c r="Y131" s="26" t="str">
        <f aca="false">IF(X131="","",Legs*O131*IF(B131="SPX",CommSPX,CommSPY))</f>
        <v/>
      </c>
      <c r="Z131" s="26" t="str">
        <f aca="false">IF(X131="","",X131-Y131)</f>
        <v/>
      </c>
      <c r="AA131" s="27" t="str">
        <f aca="false">IF(OR(Z131="",Q131=0),"",Z131/(Q131*Mult*O131))</f>
        <v/>
      </c>
      <c r="AB131" s="20"/>
    </row>
    <row r="132" customFormat="false" ht="15" hidden="false" customHeight="false" outlineLevel="0" collapsed="false">
      <c r="A132" s="19"/>
      <c r="B132" s="20"/>
      <c r="C132" s="20"/>
      <c r="D132" s="19"/>
      <c r="E132" s="20"/>
      <c r="F132" s="21"/>
      <c r="G132" s="22"/>
      <c r="H132" s="22"/>
      <c r="I132" s="21"/>
      <c r="J132" s="21"/>
      <c r="K132" s="21"/>
      <c r="L132" s="23" t="str">
        <f aca="false">IF(I132="","",MIN(I132-J132,K132-I132))</f>
        <v/>
      </c>
      <c r="M132" s="22"/>
      <c r="N132" s="24"/>
      <c r="O132" s="20"/>
      <c r="P132" s="25" t="str">
        <f aca="false">IF(N132="","",IF(C132="Sell",N132*(1-TargetPct),N132*(1+TargetPct)))</f>
        <v/>
      </c>
      <c r="Q132" s="25" t="str">
        <f aca="false">IF(N132="","",IF(C132="Sell",L132-N132,N132))</f>
        <v/>
      </c>
      <c r="R132" s="25" t="str">
        <f aca="false">IF(N132="","",IF(C132="Sell",N132,L132-N132))</f>
        <v/>
      </c>
      <c r="S132" s="20"/>
      <c r="T132" s="24"/>
      <c r="U132" s="20"/>
      <c r="V132" s="21"/>
      <c r="W132" s="20"/>
      <c r="X132" s="26" t="str">
        <f aca="false">IF(OR(T132="",U132="SKIP"),"",IF(C132="Sell",(N132-T132),(T132-N132))*Mult*O132)</f>
        <v/>
      </c>
      <c r="Y132" s="26" t="str">
        <f aca="false">IF(X132="","",Legs*O132*IF(B132="SPX",CommSPX,CommSPY))</f>
        <v/>
      </c>
      <c r="Z132" s="26" t="str">
        <f aca="false">IF(X132="","",X132-Y132)</f>
        <v/>
      </c>
      <c r="AA132" s="27" t="str">
        <f aca="false">IF(OR(Z132="",Q132=0),"",Z132/(Q132*Mult*O132))</f>
        <v/>
      </c>
      <c r="AB132" s="20"/>
    </row>
    <row r="133" customFormat="false" ht="15" hidden="false" customHeight="false" outlineLevel="0" collapsed="false">
      <c r="A133" s="19"/>
      <c r="B133" s="20"/>
      <c r="C133" s="20"/>
      <c r="D133" s="19"/>
      <c r="E133" s="20"/>
      <c r="F133" s="21"/>
      <c r="G133" s="22"/>
      <c r="H133" s="22"/>
      <c r="I133" s="21"/>
      <c r="J133" s="21"/>
      <c r="K133" s="21"/>
      <c r="L133" s="23" t="str">
        <f aca="false">IF(I133="","",MIN(I133-J133,K133-I133))</f>
        <v/>
      </c>
      <c r="M133" s="22"/>
      <c r="N133" s="24"/>
      <c r="O133" s="20"/>
      <c r="P133" s="25" t="str">
        <f aca="false">IF(N133="","",IF(C133="Sell",N133*(1-TargetPct),N133*(1+TargetPct)))</f>
        <v/>
      </c>
      <c r="Q133" s="25" t="str">
        <f aca="false">IF(N133="","",IF(C133="Sell",L133-N133,N133))</f>
        <v/>
      </c>
      <c r="R133" s="25" t="str">
        <f aca="false">IF(N133="","",IF(C133="Sell",N133,L133-N133))</f>
        <v/>
      </c>
      <c r="S133" s="20"/>
      <c r="T133" s="24"/>
      <c r="U133" s="20"/>
      <c r="V133" s="21"/>
      <c r="W133" s="20"/>
      <c r="X133" s="26" t="str">
        <f aca="false">IF(OR(T133="",U133="SKIP"),"",IF(C133="Sell",(N133-T133),(T133-N133))*Mult*O133)</f>
        <v/>
      </c>
      <c r="Y133" s="26" t="str">
        <f aca="false">IF(X133="","",Legs*O133*IF(B133="SPX",CommSPX,CommSPY))</f>
        <v/>
      </c>
      <c r="Z133" s="26" t="str">
        <f aca="false">IF(X133="","",X133-Y133)</f>
        <v/>
      </c>
      <c r="AA133" s="27" t="str">
        <f aca="false">IF(OR(Z133="",Q133=0),"",Z133/(Q133*Mult*O133))</f>
        <v/>
      </c>
      <c r="AB133" s="20"/>
    </row>
    <row r="134" customFormat="false" ht="15" hidden="false" customHeight="false" outlineLevel="0" collapsed="false">
      <c r="A134" s="19"/>
      <c r="B134" s="20"/>
      <c r="C134" s="20"/>
      <c r="D134" s="19"/>
      <c r="E134" s="20"/>
      <c r="F134" s="21"/>
      <c r="G134" s="22"/>
      <c r="H134" s="22"/>
      <c r="I134" s="21"/>
      <c r="J134" s="21"/>
      <c r="K134" s="21"/>
      <c r="L134" s="23" t="str">
        <f aca="false">IF(I134="","",MIN(I134-J134,K134-I134))</f>
        <v/>
      </c>
      <c r="M134" s="22"/>
      <c r="N134" s="24"/>
      <c r="O134" s="20"/>
      <c r="P134" s="25" t="str">
        <f aca="false">IF(N134="","",IF(C134="Sell",N134*(1-TargetPct),N134*(1+TargetPct)))</f>
        <v/>
      </c>
      <c r="Q134" s="25" t="str">
        <f aca="false">IF(N134="","",IF(C134="Sell",L134-N134,N134))</f>
        <v/>
      </c>
      <c r="R134" s="25" t="str">
        <f aca="false">IF(N134="","",IF(C134="Sell",N134,L134-N134))</f>
        <v/>
      </c>
      <c r="S134" s="20"/>
      <c r="T134" s="24"/>
      <c r="U134" s="20"/>
      <c r="V134" s="21"/>
      <c r="W134" s="20"/>
      <c r="X134" s="26" t="str">
        <f aca="false">IF(OR(T134="",U134="SKIP"),"",IF(C134="Sell",(N134-T134),(T134-N134))*Mult*O134)</f>
        <v/>
      </c>
      <c r="Y134" s="26" t="str">
        <f aca="false">IF(X134="","",Legs*O134*IF(B134="SPX",CommSPX,CommSPY))</f>
        <v/>
      </c>
      <c r="Z134" s="26" t="str">
        <f aca="false">IF(X134="","",X134-Y134)</f>
        <v/>
      </c>
      <c r="AA134" s="27" t="str">
        <f aca="false">IF(OR(Z134="",Q134=0),"",Z134/(Q134*Mult*O134))</f>
        <v/>
      </c>
      <c r="AB134" s="20"/>
    </row>
    <row r="135" customFormat="false" ht="15" hidden="false" customHeight="false" outlineLevel="0" collapsed="false">
      <c r="A135" s="19"/>
      <c r="B135" s="20"/>
      <c r="C135" s="20"/>
      <c r="D135" s="19"/>
      <c r="E135" s="20"/>
      <c r="F135" s="21"/>
      <c r="G135" s="22"/>
      <c r="H135" s="22"/>
      <c r="I135" s="21"/>
      <c r="J135" s="21"/>
      <c r="K135" s="21"/>
      <c r="L135" s="23" t="str">
        <f aca="false">IF(I135="","",MIN(I135-J135,K135-I135))</f>
        <v/>
      </c>
      <c r="M135" s="22"/>
      <c r="N135" s="24"/>
      <c r="O135" s="20"/>
      <c r="P135" s="25" t="str">
        <f aca="false">IF(N135="","",IF(C135="Sell",N135*(1-TargetPct),N135*(1+TargetPct)))</f>
        <v/>
      </c>
      <c r="Q135" s="25" t="str">
        <f aca="false">IF(N135="","",IF(C135="Sell",L135-N135,N135))</f>
        <v/>
      </c>
      <c r="R135" s="25" t="str">
        <f aca="false">IF(N135="","",IF(C135="Sell",N135,L135-N135))</f>
        <v/>
      </c>
      <c r="S135" s="20"/>
      <c r="T135" s="24"/>
      <c r="U135" s="20"/>
      <c r="V135" s="21"/>
      <c r="W135" s="20"/>
      <c r="X135" s="26" t="str">
        <f aca="false">IF(OR(T135="",U135="SKIP"),"",IF(C135="Sell",(N135-T135),(T135-N135))*Mult*O135)</f>
        <v/>
      </c>
      <c r="Y135" s="26" t="str">
        <f aca="false">IF(X135="","",Legs*O135*IF(B135="SPX",CommSPX,CommSPY))</f>
        <v/>
      </c>
      <c r="Z135" s="26" t="str">
        <f aca="false">IF(X135="","",X135-Y135)</f>
        <v/>
      </c>
      <c r="AA135" s="27" t="str">
        <f aca="false">IF(OR(Z135="",Q135=0),"",Z135/(Q135*Mult*O135))</f>
        <v/>
      </c>
      <c r="AB135" s="20"/>
    </row>
    <row r="136" customFormat="false" ht="15" hidden="false" customHeight="false" outlineLevel="0" collapsed="false">
      <c r="A136" s="19"/>
      <c r="B136" s="20"/>
      <c r="C136" s="20"/>
      <c r="D136" s="19"/>
      <c r="E136" s="20"/>
      <c r="F136" s="21"/>
      <c r="G136" s="22"/>
      <c r="H136" s="22"/>
      <c r="I136" s="21"/>
      <c r="J136" s="21"/>
      <c r="K136" s="21"/>
      <c r="L136" s="23" t="str">
        <f aca="false">IF(I136="","",MIN(I136-J136,K136-I136))</f>
        <v/>
      </c>
      <c r="M136" s="22"/>
      <c r="N136" s="24"/>
      <c r="O136" s="20"/>
      <c r="P136" s="25" t="str">
        <f aca="false">IF(N136="","",IF(C136="Sell",N136*(1-TargetPct),N136*(1+TargetPct)))</f>
        <v/>
      </c>
      <c r="Q136" s="25" t="str">
        <f aca="false">IF(N136="","",IF(C136="Sell",L136-N136,N136))</f>
        <v/>
      </c>
      <c r="R136" s="25" t="str">
        <f aca="false">IF(N136="","",IF(C136="Sell",N136,L136-N136))</f>
        <v/>
      </c>
      <c r="S136" s="20"/>
      <c r="T136" s="24"/>
      <c r="U136" s="20"/>
      <c r="V136" s="21"/>
      <c r="W136" s="20"/>
      <c r="X136" s="26" t="str">
        <f aca="false">IF(OR(T136="",U136="SKIP"),"",IF(C136="Sell",(N136-T136),(T136-N136))*Mult*O136)</f>
        <v/>
      </c>
      <c r="Y136" s="26" t="str">
        <f aca="false">IF(X136="","",Legs*O136*IF(B136="SPX",CommSPX,CommSPY))</f>
        <v/>
      </c>
      <c r="Z136" s="26" t="str">
        <f aca="false">IF(X136="","",X136-Y136)</f>
        <v/>
      </c>
      <c r="AA136" s="27" t="str">
        <f aca="false">IF(OR(Z136="",Q136=0),"",Z136/(Q136*Mult*O136))</f>
        <v/>
      </c>
      <c r="AB136" s="20"/>
    </row>
    <row r="137" customFormat="false" ht="15" hidden="false" customHeight="false" outlineLevel="0" collapsed="false">
      <c r="A137" s="19"/>
      <c r="B137" s="20"/>
      <c r="C137" s="20"/>
      <c r="D137" s="19"/>
      <c r="E137" s="20"/>
      <c r="F137" s="21"/>
      <c r="G137" s="22"/>
      <c r="H137" s="22"/>
      <c r="I137" s="21"/>
      <c r="J137" s="21"/>
      <c r="K137" s="21"/>
      <c r="L137" s="23" t="str">
        <f aca="false">IF(I137="","",MIN(I137-J137,K137-I137))</f>
        <v/>
      </c>
      <c r="M137" s="22"/>
      <c r="N137" s="24"/>
      <c r="O137" s="20"/>
      <c r="P137" s="25" t="str">
        <f aca="false">IF(N137="","",IF(C137="Sell",N137*(1-TargetPct),N137*(1+TargetPct)))</f>
        <v/>
      </c>
      <c r="Q137" s="25" t="str">
        <f aca="false">IF(N137="","",IF(C137="Sell",L137-N137,N137))</f>
        <v/>
      </c>
      <c r="R137" s="25" t="str">
        <f aca="false">IF(N137="","",IF(C137="Sell",N137,L137-N137))</f>
        <v/>
      </c>
      <c r="S137" s="20"/>
      <c r="T137" s="24"/>
      <c r="U137" s="20"/>
      <c r="V137" s="21"/>
      <c r="W137" s="20"/>
      <c r="X137" s="26" t="str">
        <f aca="false">IF(OR(T137="",U137="SKIP"),"",IF(C137="Sell",(N137-T137),(T137-N137))*Mult*O137)</f>
        <v/>
      </c>
      <c r="Y137" s="26" t="str">
        <f aca="false">IF(X137="","",Legs*O137*IF(B137="SPX",CommSPX,CommSPY))</f>
        <v/>
      </c>
      <c r="Z137" s="26" t="str">
        <f aca="false">IF(X137="","",X137-Y137)</f>
        <v/>
      </c>
      <c r="AA137" s="27" t="str">
        <f aca="false">IF(OR(Z137="",Q137=0),"",Z137/(Q137*Mult*O137))</f>
        <v/>
      </c>
      <c r="AB137" s="20"/>
    </row>
    <row r="138" customFormat="false" ht="15" hidden="false" customHeight="false" outlineLevel="0" collapsed="false">
      <c r="A138" s="19"/>
      <c r="B138" s="20"/>
      <c r="C138" s="20"/>
      <c r="D138" s="19"/>
      <c r="E138" s="20"/>
      <c r="F138" s="21"/>
      <c r="G138" s="22"/>
      <c r="H138" s="22"/>
      <c r="I138" s="21"/>
      <c r="J138" s="21"/>
      <c r="K138" s="21"/>
      <c r="L138" s="23" t="str">
        <f aca="false">IF(I138="","",MIN(I138-J138,K138-I138))</f>
        <v/>
      </c>
      <c r="M138" s="22"/>
      <c r="N138" s="24"/>
      <c r="O138" s="20"/>
      <c r="P138" s="25" t="str">
        <f aca="false">IF(N138="","",IF(C138="Sell",N138*(1-TargetPct),N138*(1+TargetPct)))</f>
        <v/>
      </c>
      <c r="Q138" s="25" t="str">
        <f aca="false">IF(N138="","",IF(C138="Sell",L138-N138,N138))</f>
        <v/>
      </c>
      <c r="R138" s="25" t="str">
        <f aca="false">IF(N138="","",IF(C138="Sell",N138,L138-N138))</f>
        <v/>
      </c>
      <c r="S138" s="20"/>
      <c r="T138" s="24"/>
      <c r="U138" s="20"/>
      <c r="V138" s="21"/>
      <c r="W138" s="20"/>
      <c r="X138" s="26" t="str">
        <f aca="false">IF(OR(T138="",U138="SKIP"),"",IF(C138="Sell",(N138-T138),(T138-N138))*Mult*O138)</f>
        <v/>
      </c>
      <c r="Y138" s="26" t="str">
        <f aca="false">IF(X138="","",Legs*O138*IF(B138="SPX",CommSPX,CommSPY))</f>
        <v/>
      </c>
      <c r="Z138" s="26" t="str">
        <f aca="false">IF(X138="","",X138-Y138)</f>
        <v/>
      </c>
      <c r="AA138" s="27" t="str">
        <f aca="false">IF(OR(Z138="",Q138=0),"",Z138/(Q138*Mult*O138))</f>
        <v/>
      </c>
      <c r="AB138" s="20"/>
    </row>
    <row r="139" customFormat="false" ht="15" hidden="false" customHeight="false" outlineLevel="0" collapsed="false">
      <c r="A139" s="19"/>
      <c r="B139" s="20"/>
      <c r="C139" s="20"/>
      <c r="D139" s="19"/>
      <c r="E139" s="20"/>
      <c r="F139" s="21"/>
      <c r="G139" s="22"/>
      <c r="H139" s="22"/>
      <c r="I139" s="21"/>
      <c r="J139" s="21"/>
      <c r="K139" s="21"/>
      <c r="L139" s="23" t="str">
        <f aca="false">IF(I139="","",MIN(I139-J139,K139-I139))</f>
        <v/>
      </c>
      <c r="M139" s="22"/>
      <c r="N139" s="24"/>
      <c r="O139" s="20"/>
      <c r="P139" s="25" t="str">
        <f aca="false">IF(N139="","",IF(C139="Sell",N139*(1-TargetPct),N139*(1+TargetPct)))</f>
        <v/>
      </c>
      <c r="Q139" s="25" t="str">
        <f aca="false">IF(N139="","",IF(C139="Sell",L139-N139,N139))</f>
        <v/>
      </c>
      <c r="R139" s="25" t="str">
        <f aca="false">IF(N139="","",IF(C139="Sell",N139,L139-N139))</f>
        <v/>
      </c>
      <c r="S139" s="20"/>
      <c r="T139" s="24"/>
      <c r="U139" s="20"/>
      <c r="V139" s="21"/>
      <c r="W139" s="20"/>
      <c r="X139" s="26" t="str">
        <f aca="false">IF(OR(T139="",U139="SKIP"),"",IF(C139="Sell",(N139-T139),(T139-N139))*Mult*O139)</f>
        <v/>
      </c>
      <c r="Y139" s="26" t="str">
        <f aca="false">IF(X139="","",Legs*O139*IF(B139="SPX",CommSPX,CommSPY))</f>
        <v/>
      </c>
      <c r="Z139" s="26" t="str">
        <f aca="false">IF(X139="","",X139-Y139)</f>
        <v/>
      </c>
      <c r="AA139" s="27" t="str">
        <f aca="false">IF(OR(Z139="",Q139=0),"",Z139/(Q139*Mult*O139))</f>
        <v/>
      </c>
      <c r="AB139" s="20"/>
    </row>
    <row r="140" customFormat="false" ht="15" hidden="false" customHeight="false" outlineLevel="0" collapsed="false">
      <c r="A140" s="19"/>
      <c r="B140" s="20"/>
      <c r="C140" s="20"/>
      <c r="D140" s="19"/>
      <c r="E140" s="20"/>
      <c r="F140" s="21"/>
      <c r="G140" s="22"/>
      <c r="H140" s="22"/>
      <c r="I140" s="21"/>
      <c r="J140" s="21"/>
      <c r="K140" s="21"/>
      <c r="L140" s="23" t="str">
        <f aca="false">IF(I140="","",MIN(I140-J140,K140-I140))</f>
        <v/>
      </c>
      <c r="M140" s="22"/>
      <c r="N140" s="24"/>
      <c r="O140" s="20"/>
      <c r="P140" s="25" t="str">
        <f aca="false">IF(N140="","",IF(C140="Sell",N140*(1-TargetPct),N140*(1+TargetPct)))</f>
        <v/>
      </c>
      <c r="Q140" s="25" t="str">
        <f aca="false">IF(N140="","",IF(C140="Sell",L140-N140,N140))</f>
        <v/>
      </c>
      <c r="R140" s="25" t="str">
        <f aca="false">IF(N140="","",IF(C140="Sell",N140,L140-N140))</f>
        <v/>
      </c>
      <c r="S140" s="20"/>
      <c r="T140" s="24"/>
      <c r="U140" s="20"/>
      <c r="V140" s="21"/>
      <c r="W140" s="20"/>
      <c r="X140" s="26" t="str">
        <f aca="false">IF(OR(T140="",U140="SKIP"),"",IF(C140="Sell",(N140-T140),(T140-N140))*Mult*O140)</f>
        <v/>
      </c>
      <c r="Y140" s="26" t="str">
        <f aca="false">IF(X140="","",Legs*O140*IF(B140="SPX",CommSPX,CommSPY))</f>
        <v/>
      </c>
      <c r="Z140" s="26" t="str">
        <f aca="false">IF(X140="","",X140-Y140)</f>
        <v/>
      </c>
      <c r="AA140" s="27" t="str">
        <f aca="false">IF(OR(Z140="",Q140=0),"",Z140/(Q140*Mult*O140))</f>
        <v/>
      </c>
      <c r="AB140" s="20"/>
    </row>
    <row r="141" customFormat="false" ht="15" hidden="false" customHeight="false" outlineLevel="0" collapsed="false">
      <c r="A141" s="19"/>
      <c r="B141" s="20"/>
      <c r="C141" s="20"/>
      <c r="D141" s="19"/>
      <c r="E141" s="20"/>
      <c r="F141" s="21"/>
      <c r="G141" s="22"/>
      <c r="H141" s="22"/>
      <c r="I141" s="21"/>
      <c r="J141" s="21"/>
      <c r="K141" s="21"/>
      <c r="L141" s="23" t="str">
        <f aca="false">IF(I141="","",MIN(I141-J141,K141-I141))</f>
        <v/>
      </c>
      <c r="M141" s="22"/>
      <c r="N141" s="24"/>
      <c r="O141" s="20"/>
      <c r="P141" s="25" t="str">
        <f aca="false">IF(N141="","",IF(C141="Sell",N141*(1-TargetPct),N141*(1+TargetPct)))</f>
        <v/>
      </c>
      <c r="Q141" s="25" t="str">
        <f aca="false">IF(N141="","",IF(C141="Sell",L141-N141,N141))</f>
        <v/>
      </c>
      <c r="R141" s="25" t="str">
        <f aca="false">IF(N141="","",IF(C141="Sell",N141,L141-N141))</f>
        <v/>
      </c>
      <c r="S141" s="20"/>
      <c r="T141" s="24"/>
      <c r="U141" s="20"/>
      <c r="V141" s="21"/>
      <c r="W141" s="20"/>
      <c r="X141" s="26" t="str">
        <f aca="false">IF(OR(T141="",U141="SKIP"),"",IF(C141="Sell",(N141-T141),(T141-N141))*Mult*O141)</f>
        <v/>
      </c>
      <c r="Y141" s="26" t="str">
        <f aca="false">IF(X141="","",Legs*O141*IF(B141="SPX",CommSPX,CommSPY))</f>
        <v/>
      </c>
      <c r="Z141" s="26" t="str">
        <f aca="false">IF(X141="","",X141-Y141)</f>
        <v/>
      </c>
      <c r="AA141" s="27" t="str">
        <f aca="false">IF(OR(Z141="",Q141=0),"",Z141/(Q141*Mult*O141))</f>
        <v/>
      </c>
      <c r="AB141" s="20"/>
    </row>
    <row r="142" customFormat="false" ht="15" hidden="false" customHeight="false" outlineLevel="0" collapsed="false">
      <c r="A142" s="19"/>
      <c r="B142" s="20"/>
      <c r="C142" s="20"/>
      <c r="D142" s="19"/>
      <c r="E142" s="20"/>
      <c r="F142" s="21"/>
      <c r="G142" s="22"/>
      <c r="H142" s="22"/>
      <c r="I142" s="21"/>
      <c r="J142" s="21"/>
      <c r="K142" s="21"/>
      <c r="L142" s="23" t="str">
        <f aca="false">IF(I142="","",MIN(I142-J142,K142-I142))</f>
        <v/>
      </c>
      <c r="M142" s="22"/>
      <c r="N142" s="24"/>
      <c r="O142" s="20"/>
      <c r="P142" s="25" t="str">
        <f aca="false">IF(N142="","",IF(C142="Sell",N142*(1-TargetPct),N142*(1+TargetPct)))</f>
        <v/>
      </c>
      <c r="Q142" s="25" t="str">
        <f aca="false">IF(N142="","",IF(C142="Sell",L142-N142,N142))</f>
        <v/>
      </c>
      <c r="R142" s="25" t="str">
        <f aca="false">IF(N142="","",IF(C142="Sell",N142,L142-N142))</f>
        <v/>
      </c>
      <c r="S142" s="20"/>
      <c r="T142" s="24"/>
      <c r="U142" s="20"/>
      <c r="V142" s="21"/>
      <c r="W142" s="20"/>
      <c r="X142" s="26" t="str">
        <f aca="false">IF(OR(T142="",U142="SKIP"),"",IF(C142="Sell",(N142-T142),(T142-N142))*Mult*O142)</f>
        <v/>
      </c>
      <c r="Y142" s="26" t="str">
        <f aca="false">IF(X142="","",Legs*O142*IF(B142="SPX",CommSPX,CommSPY))</f>
        <v/>
      </c>
      <c r="Z142" s="26" t="str">
        <f aca="false">IF(X142="","",X142-Y142)</f>
        <v/>
      </c>
      <c r="AA142" s="27" t="str">
        <f aca="false">IF(OR(Z142="",Q142=0),"",Z142/(Q142*Mult*O142))</f>
        <v/>
      </c>
      <c r="AB142" s="20"/>
    </row>
    <row r="143" customFormat="false" ht="15" hidden="false" customHeight="false" outlineLevel="0" collapsed="false">
      <c r="A143" s="19"/>
      <c r="B143" s="20"/>
      <c r="C143" s="20"/>
      <c r="D143" s="19"/>
      <c r="E143" s="20"/>
      <c r="F143" s="21"/>
      <c r="G143" s="22"/>
      <c r="H143" s="22"/>
      <c r="I143" s="21"/>
      <c r="J143" s="21"/>
      <c r="K143" s="21"/>
      <c r="L143" s="23" t="str">
        <f aca="false">IF(I143="","",MIN(I143-J143,K143-I143))</f>
        <v/>
      </c>
      <c r="M143" s="22"/>
      <c r="N143" s="24"/>
      <c r="O143" s="20"/>
      <c r="P143" s="25" t="str">
        <f aca="false">IF(N143="","",IF(C143="Sell",N143*(1-TargetPct),N143*(1+TargetPct)))</f>
        <v/>
      </c>
      <c r="Q143" s="25" t="str">
        <f aca="false">IF(N143="","",IF(C143="Sell",L143-N143,N143))</f>
        <v/>
      </c>
      <c r="R143" s="25" t="str">
        <f aca="false">IF(N143="","",IF(C143="Sell",N143,L143-N143))</f>
        <v/>
      </c>
      <c r="S143" s="20"/>
      <c r="T143" s="24"/>
      <c r="U143" s="20"/>
      <c r="V143" s="21"/>
      <c r="W143" s="20"/>
      <c r="X143" s="26" t="str">
        <f aca="false">IF(OR(T143="",U143="SKIP"),"",IF(C143="Sell",(N143-T143),(T143-N143))*Mult*O143)</f>
        <v/>
      </c>
      <c r="Y143" s="26" t="str">
        <f aca="false">IF(X143="","",Legs*O143*IF(B143="SPX",CommSPX,CommSPY))</f>
        <v/>
      </c>
      <c r="Z143" s="26" t="str">
        <f aca="false">IF(X143="","",X143-Y143)</f>
        <v/>
      </c>
      <c r="AA143" s="27" t="str">
        <f aca="false">IF(OR(Z143="",Q143=0),"",Z143/(Q143*Mult*O143))</f>
        <v/>
      </c>
      <c r="AB143" s="20"/>
    </row>
    <row r="144" customFormat="false" ht="15" hidden="false" customHeight="false" outlineLevel="0" collapsed="false">
      <c r="A144" s="19"/>
      <c r="B144" s="20"/>
      <c r="C144" s="20"/>
      <c r="D144" s="19"/>
      <c r="E144" s="20"/>
      <c r="F144" s="21"/>
      <c r="G144" s="22"/>
      <c r="H144" s="22"/>
      <c r="I144" s="21"/>
      <c r="J144" s="21"/>
      <c r="K144" s="21"/>
      <c r="L144" s="23" t="str">
        <f aca="false">IF(I144="","",MIN(I144-J144,K144-I144))</f>
        <v/>
      </c>
      <c r="M144" s="22"/>
      <c r="N144" s="24"/>
      <c r="O144" s="20"/>
      <c r="P144" s="25" t="str">
        <f aca="false">IF(N144="","",IF(C144="Sell",N144*(1-TargetPct),N144*(1+TargetPct)))</f>
        <v/>
      </c>
      <c r="Q144" s="25" t="str">
        <f aca="false">IF(N144="","",IF(C144="Sell",L144-N144,N144))</f>
        <v/>
      </c>
      <c r="R144" s="25" t="str">
        <f aca="false">IF(N144="","",IF(C144="Sell",N144,L144-N144))</f>
        <v/>
      </c>
      <c r="S144" s="20"/>
      <c r="T144" s="24"/>
      <c r="U144" s="20"/>
      <c r="V144" s="21"/>
      <c r="W144" s="20"/>
      <c r="X144" s="26" t="str">
        <f aca="false">IF(OR(T144="",U144="SKIP"),"",IF(C144="Sell",(N144-T144),(T144-N144))*Mult*O144)</f>
        <v/>
      </c>
      <c r="Y144" s="26" t="str">
        <f aca="false">IF(X144="","",Legs*O144*IF(B144="SPX",CommSPX,CommSPY))</f>
        <v/>
      </c>
      <c r="Z144" s="26" t="str">
        <f aca="false">IF(X144="","",X144-Y144)</f>
        <v/>
      </c>
      <c r="AA144" s="27" t="str">
        <f aca="false">IF(OR(Z144="",Q144=0),"",Z144/(Q144*Mult*O144))</f>
        <v/>
      </c>
      <c r="AB144" s="20"/>
    </row>
    <row r="145" customFormat="false" ht="15" hidden="false" customHeight="false" outlineLevel="0" collapsed="false">
      <c r="A145" s="19"/>
      <c r="B145" s="20"/>
      <c r="C145" s="20"/>
      <c r="D145" s="19"/>
      <c r="E145" s="20"/>
      <c r="F145" s="21"/>
      <c r="G145" s="22"/>
      <c r="H145" s="22"/>
      <c r="I145" s="21"/>
      <c r="J145" s="21"/>
      <c r="K145" s="21"/>
      <c r="L145" s="23" t="str">
        <f aca="false">IF(I145="","",MIN(I145-J145,K145-I145))</f>
        <v/>
      </c>
      <c r="M145" s="22"/>
      <c r="N145" s="24"/>
      <c r="O145" s="20"/>
      <c r="P145" s="25" t="str">
        <f aca="false">IF(N145="","",IF(C145="Sell",N145*(1-TargetPct),N145*(1+TargetPct)))</f>
        <v/>
      </c>
      <c r="Q145" s="25" t="str">
        <f aca="false">IF(N145="","",IF(C145="Sell",L145-N145,N145))</f>
        <v/>
      </c>
      <c r="R145" s="25" t="str">
        <f aca="false">IF(N145="","",IF(C145="Sell",N145,L145-N145))</f>
        <v/>
      </c>
      <c r="S145" s="20"/>
      <c r="T145" s="24"/>
      <c r="U145" s="20"/>
      <c r="V145" s="21"/>
      <c r="W145" s="20"/>
      <c r="X145" s="26" t="str">
        <f aca="false">IF(OR(T145="",U145="SKIP"),"",IF(C145="Sell",(N145-T145),(T145-N145))*Mult*O145)</f>
        <v/>
      </c>
      <c r="Y145" s="26" t="str">
        <f aca="false">IF(X145="","",Legs*O145*IF(B145="SPX",CommSPX,CommSPY))</f>
        <v/>
      </c>
      <c r="Z145" s="26" t="str">
        <f aca="false">IF(X145="","",X145-Y145)</f>
        <v/>
      </c>
      <c r="AA145" s="27" t="str">
        <f aca="false">IF(OR(Z145="",Q145=0),"",Z145/(Q145*Mult*O145))</f>
        <v/>
      </c>
      <c r="AB145" s="20"/>
    </row>
    <row r="146" customFormat="false" ht="15" hidden="false" customHeight="false" outlineLevel="0" collapsed="false">
      <c r="A146" s="19"/>
      <c r="B146" s="20"/>
      <c r="C146" s="20"/>
      <c r="D146" s="19"/>
      <c r="E146" s="20"/>
      <c r="F146" s="21"/>
      <c r="G146" s="22"/>
      <c r="H146" s="22"/>
      <c r="I146" s="21"/>
      <c r="J146" s="21"/>
      <c r="K146" s="21"/>
      <c r="L146" s="23" t="str">
        <f aca="false">IF(I146="","",MIN(I146-J146,K146-I146))</f>
        <v/>
      </c>
      <c r="M146" s="22"/>
      <c r="N146" s="24"/>
      <c r="O146" s="20"/>
      <c r="P146" s="25" t="str">
        <f aca="false">IF(N146="","",IF(C146="Sell",N146*(1-TargetPct),N146*(1+TargetPct)))</f>
        <v/>
      </c>
      <c r="Q146" s="25" t="str">
        <f aca="false">IF(N146="","",IF(C146="Sell",L146-N146,N146))</f>
        <v/>
      </c>
      <c r="R146" s="25" t="str">
        <f aca="false">IF(N146="","",IF(C146="Sell",N146,L146-N146))</f>
        <v/>
      </c>
      <c r="S146" s="20"/>
      <c r="T146" s="24"/>
      <c r="U146" s="20"/>
      <c r="V146" s="21"/>
      <c r="W146" s="20"/>
      <c r="X146" s="26" t="str">
        <f aca="false">IF(OR(T146="",U146="SKIP"),"",IF(C146="Sell",(N146-T146),(T146-N146))*Mult*O146)</f>
        <v/>
      </c>
      <c r="Y146" s="26" t="str">
        <f aca="false">IF(X146="","",Legs*O146*IF(B146="SPX",CommSPX,CommSPY))</f>
        <v/>
      </c>
      <c r="Z146" s="26" t="str">
        <f aca="false">IF(X146="","",X146-Y146)</f>
        <v/>
      </c>
      <c r="AA146" s="27" t="str">
        <f aca="false">IF(OR(Z146="",Q146=0),"",Z146/(Q146*Mult*O146))</f>
        <v/>
      </c>
      <c r="AB146" s="20"/>
    </row>
    <row r="147" customFormat="false" ht="15" hidden="false" customHeight="false" outlineLevel="0" collapsed="false">
      <c r="A147" s="19"/>
      <c r="B147" s="20"/>
      <c r="C147" s="20"/>
      <c r="D147" s="19"/>
      <c r="E147" s="20"/>
      <c r="F147" s="21"/>
      <c r="G147" s="22"/>
      <c r="H147" s="22"/>
      <c r="I147" s="21"/>
      <c r="J147" s="21"/>
      <c r="K147" s="21"/>
      <c r="L147" s="23" t="str">
        <f aca="false">IF(I147="","",MIN(I147-J147,K147-I147))</f>
        <v/>
      </c>
      <c r="M147" s="22"/>
      <c r="N147" s="24"/>
      <c r="O147" s="20"/>
      <c r="P147" s="25" t="str">
        <f aca="false">IF(N147="","",IF(C147="Sell",N147*(1-TargetPct),N147*(1+TargetPct)))</f>
        <v/>
      </c>
      <c r="Q147" s="25" t="str">
        <f aca="false">IF(N147="","",IF(C147="Sell",L147-N147,N147))</f>
        <v/>
      </c>
      <c r="R147" s="25" t="str">
        <f aca="false">IF(N147="","",IF(C147="Sell",N147,L147-N147))</f>
        <v/>
      </c>
      <c r="S147" s="20"/>
      <c r="T147" s="24"/>
      <c r="U147" s="20"/>
      <c r="V147" s="21"/>
      <c r="W147" s="20"/>
      <c r="X147" s="26" t="str">
        <f aca="false">IF(OR(T147="",U147="SKIP"),"",IF(C147="Sell",(N147-T147),(T147-N147))*Mult*O147)</f>
        <v/>
      </c>
      <c r="Y147" s="26" t="str">
        <f aca="false">IF(X147="","",Legs*O147*IF(B147="SPX",CommSPX,CommSPY))</f>
        <v/>
      </c>
      <c r="Z147" s="26" t="str">
        <f aca="false">IF(X147="","",X147-Y147)</f>
        <v/>
      </c>
      <c r="AA147" s="27" t="str">
        <f aca="false">IF(OR(Z147="",Q147=0),"",Z147/(Q147*Mult*O147))</f>
        <v/>
      </c>
      <c r="AB147" s="20"/>
    </row>
    <row r="148" customFormat="false" ht="15" hidden="false" customHeight="false" outlineLevel="0" collapsed="false">
      <c r="A148" s="19"/>
      <c r="B148" s="20"/>
      <c r="C148" s="20"/>
      <c r="D148" s="19"/>
      <c r="E148" s="20"/>
      <c r="F148" s="21"/>
      <c r="G148" s="22"/>
      <c r="H148" s="22"/>
      <c r="I148" s="21"/>
      <c r="J148" s="21"/>
      <c r="K148" s="21"/>
      <c r="L148" s="23" t="str">
        <f aca="false">IF(I148="","",MIN(I148-J148,K148-I148))</f>
        <v/>
      </c>
      <c r="M148" s="22"/>
      <c r="N148" s="24"/>
      <c r="O148" s="20"/>
      <c r="P148" s="25" t="str">
        <f aca="false">IF(N148="","",IF(C148="Sell",N148*(1-TargetPct),N148*(1+TargetPct)))</f>
        <v/>
      </c>
      <c r="Q148" s="25" t="str">
        <f aca="false">IF(N148="","",IF(C148="Sell",L148-N148,N148))</f>
        <v/>
      </c>
      <c r="R148" s="25" t="str">
        <f aca="false">IF(N148="","",IF(C148="Sell",N148,L148-N148))</f>
        <v/>
      </c>
      <c r="S148" s="20"/>
      <c r="T148" s="24"/>
      <c r="U148" s="20"/>
      <c r="V148" s="21"/>
      <c r="W148" s="20"/>
      <c r="X148" s="26" t="str">
        <f aca="false">IF(OR(T148="",U148="SKIP"),"",IF(C148="Sell",(N148-T148),(T148-N148))*Mult*O148)</f>
        <v/>
      </c>
      <c r="Y148" s="26" t="str">
        <f aca="false">IF(X148="","",Legs*O148*IF(B148="SPX",CommSPX,CommSPY))</f>
        <v/>
      </c>
      <c r="Z148" s="26" t="str">
        <f aca="false">IF(X148="","",X148-Y148)</f>
        <v/>
      </c>
      <c r="AA148" s="27" t="str">
        <f aca="false">IF(OR(Z148="",Q148=0),"",Z148/(Q148*Mult*O148))</f>
        <v/>
      </c>
      <c r="AB148" s="20"/>
    </row>
    <row r="149" customFormat="false" ht="15" hidden="false" customHeight="false" outlineLevel="0" collapsed="false">
      <c r="A149" s="19"/>
      <c r="B149" s="20"/>
      <c r="C149" s="20"/>
      <c r="D149" s="19"/>
      <c r="E149" s="20"/>
      <c r="F149" s="21"/>
      <c r="G149" s="22"/>
      <c r="H149" s="22"/>
      <c r="I149" s="21"/>
      <c r="J149" s="21"/>
      <c r="K149" s="21"/>
      <c r="L149" s="23" t="str">
        <f aca="false">IF(I149="","",MIN(I149-J149,K149-I149))</f>
        <v/>
      </c>
      <c r="M149" s="22"/>
      <c r="N149" s="24"/>
      <c r="O149" s="20"/>
      <c r="P149" s="25" t="str">
        <f aca="false">IF(N149="","",IF(C149="Sell",N149*(1-TargetPct),N149*(1+TargetPct)))</f>
        <v/>
      </c>
      <c r="Q149" s="25" t="str">
        <f aca="false">IF(N149="","",IF(C149="Sell",L149-N149,N149))</f>
        <v/>
      </c>
      <c r="R149" s="25" t="str">
        <f aca="false">IF(N149="","",IF(C149="Sell",N149,L149-N149))</f>
        <v/>
      </c>
      <c r="S149" s="20"/>
      <c r="T149" s="24"/>
      <c r="U149" s="20"/>
      <c r="V149" s="21"/>
      <c r="W149" s="20"/>
      <c r="X149" s="26" t="str">
        <f aca="false">IF(OR(T149="",U149="SKIP"),"",IF(C149="Sell",(N149-T149),(T149-N149))*Mult*O149)</f>
        <v/>
      </c>
      <c r="Y149" s="26" t="str">
        <f aca="false">IF(X149="","",Legs*O149*IF(B149="SPX",CommSPX,CommSPY))</f>
        <v/>
      </c>
      <c r="Z149" s="26" t="str">
        <f aca="false">IF(X149="","",X149-Y149)</f>
        <v/>
      </c>
      <c r="AA149" s="27" t="str">
        <f aca="false">IF(OR(Z149="",Q149=0),"",Z149/(Q149*Mult*O149))</f>
        <v/>
      </c>
      <c r="AB149" s="20"/>
    </row>
    <row r="150" customFormat="false" ht="15" hidden="false" customHeight="false" outlineLevel="0" collapsed="false">
      <c r="A150" s="19"/>
      <c r="B150" s="20"/>
      <c r="C150" s="20"/>
      <c r="D150" s="19"/>
      <c r="E150" s="20"/>
      <c r="F150" s="21"/>
      <c r="G150" s="22"/>
      <c r="H150" s="22"/>
      <c r="I150" s="21"/>
      <c r="J150" s="21"/>
      <c r="K150" s="21"/>
      <c r="L150" s="23" t="str">
        <f aca="false">IF(I150="","",MIN(I150-J150,K150-I150))</f>
        <v/>
      </c>
      <c r="M150" s="22"/>
      <c r="N150" s="24"/>
      <c r="O150" s="20"/>
      <c r="P150" s="25" t="str">
        <f aca="false">IF(N150="","",IF(C150="Sell",N150*(1-TargetPct),N150*(1+TargetPct)))</f>
        <v/>
      </c>
      <c r="Q150" s="25" t="str">
        <f aca="false">IF(N150="","",IF(C150="Sell",L150-N150,N150))</f>
        <v/>
      </c>
      <c r="R150" s="25" t="str">
        <f aca="false">IF(N150="","",IF(C150="Sell",N150,L150-N150))</f>
        <v/>
      </c>
      <c r="S150" s="20"/>
      <c r="T150" s="24"/>
      <c r="U150" s="20"/>
      <c r="V150" s="21"/>
      <c r="W150" s="20"/>
      <c r="X150" s="26" t="str">
        <f aca="false">IF(OR(T150="",U150="SKIP"),"",IF(C150="Sell",(N150-T150),(T150-N150))*Mult*O150)</f>
        <v/>
      </c>
      <c r="Y150" s="26" t="str">
        <f aca="false">IF(X150="","",Legs*O150*IF(B150="SPX",CommSPX,CommSPY))</f>
        <v/>
      </c>
      <c r="Z150" s="26" t="str">
        <f aca="false">IF(X150="","",X150-Y150)</f>
        <v/>
      </c>
      <c r="AA150" s="27" t="str">
        <f aca="false">IF(OR(Z150="",Q150=0),"",Z150/(Q150*Mult*O150))</f>
        <v/>
      </c>
      <c r="AB150" s="20"/>
    </row>
    <row r="151" customFormat="false" ht="15" hidden="false" customHeight="false" outlineLevel="0" collapsed="false">
      <c r="A151" s="19"/>
      <c r="B151" s="20"/>
      <c r="C151" s="20"/>
      <c r="D151" s="19"/>
      <c r="E151" s="20"/>
      <c r="F151" s="21"/>
      <c r="G151" s="22"/>
      <c r="H151" s="22"/>
      <c r="I151" s="21"/>
      <c r="J151" s="21"/>
      <c r="K151" s="21"/>
      <c r="L151" s="23" t="str">
        <f aca="false">IF(I151="","",MIN(I151-J151,K151-I151))</f>
        <v/>
      </c>
      <c r="M151" s="22"/>
      <c r="N151" s="24"/>
      <c r="O151" s="20"/>
      <c r="P151" s="25" t="str">
        <f aca="false">IF(N151="","",IF(C151="Sell",N151*(1-TargetPct),N151*(1+TargetPct)))</f>
        <v/>
      </c>
      <c r="Q151" s="25" t="str">
        <f aca="false">IF(N151="","",IF(C151="Sell",L151-N151,N151))</f>
        <v/>
      </c>
      <c r="R151" s="25" t="str">
        <f aca="false">IF(N151="","",IF(C151="Sell",N151,L151-N151))</f>
        <v/>
      </c>
      <c r="S151" s="20"/>
      <c r="T151" s="24"/>
      <c r="U151" s="20"/>
      <c r="V151" s="21"/>
      <c r="W151" s="20"/>
      <c r="X151" s="26" t="str">
        <f aca="false">IF(OR(T151="",U151="SKIP"),"",IF(C151="Sell",(N151-T151),(T151-N151))*Mult*O151)</f>
        <v/>
      </c>
      <c r="Y151" s="26" t="str">
        <f aca="false">IF(X151="","",Legs*O151*IF(B151="SPX",CommSPX,CommSPY))</f>
        <v/>
      </c>
      <c r="Z151" s="26" t="str">
        <f aca="false">IF(X151="","",X151-Y151)</f>
        <v/>
      </c>
      <c r="AA151" s="27" t="str">
        <f aca="false">IF(OR(Z151="",Q151=0),"",Z151/(Q151*Mult*O151))</f>
        <v/>
      </c>
      <c r="AB151" s="20"/>
    </row>
    <row r="152" customFormat="false" ht="15" hidden="false" customHeight="false" outlineLevel="0" collapsed="false">
      <c r="A152" s="19"/>
      <c r="B152" s="20"/>
      <c r="C152" s="20"/>
      <c r="D152" s="19"/>
      <c r="E152" s="20"/>
      <c r="F152" s="21"/>
      <c r="G152" s="22"/>
      <c r="H152" s="22"/>
      <c r="I152" s="21"/>
      <c r="J152" s="21"/>
      <c r="K152" s="21"/>
      <c r="L152" s="23" t="str">
        <f aca="false">IF(I152="","",MIN(I152-J152,K152-I152))</f>
        <v/>
      </c>
      <c r="M152" s="22"/>
      <c r="N152" s="24"/>
      <c r="O152" s="20"/>
      <c r="P152" s="25" t="str">
        <f aca="false">IF(N152="","",IF(C152="Sell",N152*(1-TargetPct),N152*(1+TargetPct)))</f>
        <v/>
      </c>
      <c r="Q152" s="25" t="str">
        <f aca="false">IF(N152="","",IF(C152="Sell",L152-N152,N152))</f>
        <v/>
      </c>
      <c r="R152" s="25" t="str">
        <f aca="false">IF(N152="","",IF(C152="Sell",N152,L152-N152))</f>
        <v/>
      </c>
      <c r="S152" s="20"/>
      <c r="T152" s="24"/>
      <c r="U152" s="20"/>
      <c r="V152" s="21"/>
      <c r="W152" s="20"/>
      <c r="X152" s="26" t="str">
        <f aca="false">IF(OR(T152="",U152="SKIP"),"",IF(C152="Sell",(N152-T152),(T152-N152))*Mult*O152)</f>
        <v/>
      </c>
      <c r="Y152" s="26" t="str">
        <f aca="false">IF(X152="","",Legs*O152*IF(B152="SPX",CommSPX,CommSPY))</f>
        <v/>
      </c>
      <c r="Z152" s="26" t="str">
        <f aca="false">IF(X152="","",X152-Y152)</f>
        <v/>
      </c>
      <c r="AA152" s="27" t="str">
        <f aca="false">IF(OR(Z152="",Q152=0),"",Z152/(Q152*Mult*O152))</f>
        <v/>
      </c>
      <c r="AB152" s="20"/>
    </row>
    <row r="153" customFormat="false" ht="15" hidden="false" customHeight="false" outlineLevel="0" collapsed="false">
      <c r="A153" s="19"/>
      <c r="B153" s="20"/>
      <c r="C153" s="20"/>
      <c r="D153" s="19"/>
      <c r="E153" s="20"/>
      <c r="F153" s="21"/>
      <c r="G153" s="22"/>
      <c r="H153" s="22"/>
      <c r="I153" s="21"/>
      <c r="J153" s="21"/>
      <c r="K153" s="21"/>
      <c r="L153" s="23" t="str">
        <f aca="false">IF(I153="","",MIN(I153-J153,K153-I153))</f>
        <v/>
      </c>
      <c r="M153" s="22"/>
      <c r="N153" s="24"/>
      <c r="O153" s="20"/>
      <c r="P153" s="25" t="str">
        <f aca="false">IF(N153="","",IF(C153="Sell",N153*(1-TargetPct),N153*(1+TargetPct)))</f>
        <v/>
      </c>
      <c r="Q153" s="25" t="str">
        <f aca="false">IF(N153="","",IF(C153="Sell",L153-N153,N153))</f>
        <v/>
      </c>
      <c r="R153" s="25" t="str">
        <f aca="false">IF(N153="","",IF(C153="Sell",N153,L153-N153))</f>
        <v/>
      </c>
      <c r="S153" s="20"/>
      <c r="T153" s="24"/>
      <c r="U153" s="20"/>
      <c r="V153" s="21"/>
      <c r="W153" s="20"/>
      <c r="X153" s="26" t="str">
        <f aca="false">IF(OR(T153="",U153="SKIP"),"",IF(C153="Sell",(N153-T153),(T153-N153))*Mult*O153)</f>
        <v/>
      </c>
      <c r="Y153" s="26" t="str">
        <f aca="false">IF(X153="","",Legs*O153*IF(B153="SPX",CommSPX,CommSPY))</f>
        <v/>
      </c>
      <c r="Z153" s="26" t="str">
        <f aca="false">IF(X153="","",X153-Y153)</f>
        <v/>
      </c>
      <c r="AA153" s="27" t="str">
        <f aca="false">IF(OR(Z153="",Q153=0),"",Z153/(Q153*Mult*O153))</f>
        <v/>
      </c>
      <c r="AB153" s="20"/>
    </row>
    <row r="154" customFormat="false" ht="15" hidden="false" customHeight="false" outlineLevel="0" collapsed="false">
      <c r="A154" s="19"/>
      <c r="B154" s="20"/>
      <c r="C154" s="20"/>
      <c r="D154" s="19"/>
      <c r="E154" s="20"/>
      <c r="F154" s="21"/>
      <c r="G154" s="22"/>
      <c r="H154" s="22"/>
      <c r="I154" s="21"/>
      <c r="J154" s="21"/>
      <c r="K154" s="21"/>
      <c r="L154" s="23" t="str">
        <f aca="false">IF(I154="","",MIN(I154-J154,K154-I154))</f>
        <v/>
      </c>
      <c r="M154" s="22"/>
      <c r="N154" s="24"/>
      <c r="O154" s="20"/>
      <c r="P154" s="25" t="str">
        <f aca="false">IF(N154="","",IF(C154="Sell",N154*(1-TargetPct),N154*(1+TargetPct)))</f>
        <v/>
      </c>
      <c r="Q154" s="25" t="str">
        <f aca="false">IF(N154="","",IF(C154="Sell",L154-N154,N154))</f>
        <v/>
      </c>
      <c r="R154" s="25" t="str">
        <f aca="false">IF(N154="","",IF(C154="Sell",N154,L154-N154))</f>
        <v/>
      </c>
      <c r="S154" s="20"/>
      <c r="T154" s="24"/>
      <c r="U154" s="20"/>
      <c r="V154" s="21"/>
      <c r="W154" s="20"/>
      <c r="X154" s="26" t="str">
        <f aca="false">IF(OR(T154="",U154="SKIP"),"",IF(C154="Sell",(N154-T154),(T154-N154))*Mult*O154)</f>
        <v/>
      </c>
      <c r="Y154" s="26" t="str">
        <f aca="false">IF(X154="","",Legs*O154*IF(B154="SPX",CommSPX,CommSPY))</f>
        <v/>
      </c>
      <c r="Z154" s="26" t="str">
        <f aca="false">IF(X154="","",X154-Y154)</f>
        <v/>
      </c>
      <c r="AA154" s="27" t="str">
        <f aca="false">IF(OR(Z154="",Q154=0),"",Z154/(Q154*Mult*O154))</f>
        <v/>
      </c>
      <c r="AB154" s="20"/>
    </row>
    <row r="155" customFormat="false" ht="15" hidden="false" customHeight="false" outlineLevel="0" collapsed="false">
      <c r="A155" s="19"/>
      <c r="B155" s="20"/>
      <c r="C155" s="20"/>
      <c r="D155" s="19"/>
      <c r="E155" s="20"/>
      <c r="F155" s="21"/>
      <c r="G155" s="22"/>
      <c r="H155" s="22"/>
      <c r="I155" s="21"/>
      <c r="J155" s="21"/>
      <c r="K155" s="21"/>
      <c r="L155" s="23" t="str">
        <f aca="false">IF(I155="","",MIN(I155-J155,K155-I155))</f>
        <v/>
      </c>
      <c r="M155" s="22"/>
      <c r="N155" s="24"/>
      <c r="O155" s="20"/>
      <c r="P155" s="25" t="str">
        <f aca="false">IF(N155="","",IF(C155="Sell",N155*(1-TargetPct),N155*(1+TargetPct)))</f>
        <v/>
      </c>
      <c r="Q155" s="25" t="str">
        <f aca="false">IF(N155="","",IF(C155="Sell",L155-N155,N155))</f>
        <v/>
      </c>
      <c r="R155" s="25" t="str">
        <f aca="false">IF(N155="","",IF(C155="Sell",N155,L155-N155))</f>
        <v/>
      </c>
      <c r="S155" s="20"/>
      <c r="T155" s="24"/>
      <c r="U155" s="20"/>
      <c r="V155" s="21"/>
      <c r="W155" s="20"/>
      <c r="X155" s="26" t="str">
        <f aca="false">IF(OR(T155="",U155="SKIP"),"",IF(C155="Sell",(N155-T155),(T155-N155))*Mult*O155)</f>
        <v/>
      </c>
      <c r="Y155" s="26" t="str">
        <f aca="false">IF(X155="","",Legs*O155*IF(B155="SPX",CommSPX,CommSPY))</f>
        <v/>
      </c>
      <c r="Z155" s="26" t="str">
        <f aca="false">IF(X155="","",X155-Y155)</f>
        <v/>
      </c>
      <c r="AA155" s="27" t="str">
        <f aca="false">IF(OR(Z155="",Q155=0),"",Z155/(Q155*Mult*O155))</f>
        <v/>
      </c>
      <c r="AB155" s="20"/>
    </row>
    <row r="156" customFormat="false" ht="15" hidden="false" customHeight="false" outlineLevel="0" collapsed="false">
      <c r="A156" s="19"/>
      <c r="B156" s="20"/>
      <c r="C156" s="20"/>
      <c r="D156" s="19"/>
      <c r="E156" s="20"/>
      <c r="F156" s="21"/>
      <c r="G156" s="22"/>
      <c r="H156" s="22"/>
      <c r="I156" s="21"/>
      <c r="J156" s="21"/>
      <c r="K156" s="21"/>
      <c r="L156" s="23" t="str">
        <f aca="false">IF(I156="","",MIN(I156-J156,K156-I156))</f>
        <v/>
      </c>
      <c r="M156" s="22"/>
      <c r="N156" s="24"/>
      <c r="O156" s="20"/>
      <c r="P156" s="25" t="str">
        <f aca="false">IF(N156="","",IF(C156="Sell",N156*(1-TargetPct),N156*(1+TargetPct)))</f>
        <v/>
      </c>
      <c r="Q156" s="25" t="str">
        <f aca="false">IF(N156="","",IF(C156="Sell",L156-N156,N156))</f>
        <v/>
      </c>
      <c r="R156" s="25" t="str">
        <f aca="false">IF(N156="","",IF(C156="Sell",N156,L156-N156))</f>
        <v/>
      </c>
      <c r="S156" s="20"/>
      <c r="T156" s="24"/>
      <c r="U156" s="20"/>
      <c r="V156" s="21"/>
      <c r="W156" s="20"/>
      <c r="X156" s="26" t="str">
        <f aca="false">IF(OR(T156="",U156="SKIP"),"",IF(C156="Sell",(N156-T156),(T156-N156))*Mult*O156)</f>
        <v/>
      </c>
      <c r="Y156" s="26" t="str">
        <f aca="false">IF(X156="","",Legs*O156*IF(B156="SPX",CommSPX,CommSPY))</f>
        <v/>
      </c>
      <c r="Z156" s="26" t="str">
        <f aca="false">IF(X156="","",X156-Y156)</f>
        <v/>
      </c>
      <c r="AA156" s="27" t="str">
        <f aca="false">IF(OR(Z156="",Q156=0),"",Z156/(Q156*Mult*O156))</f>
        <v/>
      </c>
      <c r="AB156" s="20"/>
    </row>
    <row r="157" customFormat="false" ht="15" hidden="false" customHeight="false" outlineLevel="0" collapsed="false">
      <c r="A157" s="19"/>
      <c r="B157" s="20"/>
      <c r="C157" s="20"/>
      <c r="D157" s="19"/>
      <c r="E157" s="20"/>
      <c r="F157" s="21"/>
      <c r="G157" s="22"/>
      <c r="H157" s="22"/>
      <c r="I157" s="21"/>
      <c r="J157" s="21"/>
      <c r="K157" s="21"/>
      <c r="L157" s="23" t="str">
        <f aca="false">IF(I157="","",MIN(I157-J157,K157-I157))</f>
        <v/>
      </c>
      <c r="M157" s="22"/>
      <c r="N157" s="24"/>
      <c r="O157" s="20"/>
      <c r="P157" s="25" t="str">
        <f aca="false">IF(N157="","",IF(C157="Sell",N157*(1-TargetPct),N157*(1+TargetPct)))</f>
        <v/>
      </c>
      <c r="Q157" s="25" t="str">
        <f aca="false">IF(N157="","",IF(C157="Sell",L157-N157,N157))</f>
        <v/>
      </c>
      <c r="R157" s="25" t="str">
        <f aca="false">IF(N157="","",IF(C157="Sell",N157,L157-N157))</f>
        <v/>
      </c>
      <c r="S157" s="20"/>
      <c r="T157" s="24"/>
      <c r="U157" s="20"/>
      <c r="V157" s="21"/>
      <c r="W157" s="20"/>
      <c r="X157" s="26" t="str">
        <f aca="false">IF(OR(T157="",U157="SKIP"),"",IF(C157="Sell",(N157-T157),(T157-N157))*Mult*O157)</f>
        <v/>
      </c>
      <c r="Y157" s="26" t="str">
        <f aca="false">IF(X157="","",Legs*O157*IF(B157="SPX",CommSPX,CommSPY))</f>
        <v/>
      </c>
      <c r="Z157" s="26" t="str">
        <f aca="false">IF(X157="","",X157-Y157)</f>
        <v/>
      </c>
      <c r="AA157" s="27" t="str">
        <f aca="false">IF(OR(Z157="",Q157=0),"",Z157/(Q157*Mult*O157))</f>
        <v/>
      </c>
      <c r="AB157" s="20"/>
    </row>
    <row r="158" customFormat="false" ht="15" hidden="false" customHeight="false" outlineLevel="0" collapsed="false">
      <c r="A158" s="19"/>
      <c r="B158" s="20"/>
      <c r="C158" s="20"/>
      <c r="D158" s="19"/>
      <c r="E158" s="20"/>
      <c r="F158" s="21"/>
      <c r="G158" s="22"/>
      <c r="H158" s="22"/>
      <c r="I158" s="21"/>
      <c r="J158" s="21"/>
      <c r="K158" s="21"/>
      <c r="L158" s="23" t="str">
        <f aca="false">IF(I158="","",MIN(I158-J158,K158-I158))</f>
        <v/>
      </c>
      <c r="M158" s="22"/>
      <c r="N158" s="24"/>
      <c r="O158" s="20"/>
      <c r="P158" s="25" t="str">
        <f aca="false">IF(N158="","",IF(C158="Sell",N158*(1-TargetPct),N158*(1+TargetPct)))</f>
        <v/>
      </c>
      <c r="Q158" s="25" t="str">
        <f aca="false">IF(N158="","",IF(C158="Sell",L158-N158,N158))</f>
        <v/>
      </c>
      <c r="R158" s="25" t="str">
        <f aca="false">IF(N158="","",IF(C158="Sell",N158,L158-N158))</f>
        <v/>
      </c>
      <c r="S158" s="20"/>
      <c r="T158" s="24"/>
      <c r="U158" s="20"/>
      <c r="V158" s="21"/>
      <c r="W158" s="20"/>
      <c r="X158" s="26" t="str">
        <f aca="false">IF(OR(T158="",U158="SKIP"),"",IF(C158="Sell",(N158-T158),(T158-N158))*Mult*O158)</f>
        <v/>
      </c>
      <c r="Y158" s="26" t="str">
        <f aca="false">IF(X158="","",Legs*O158*IF(B158="SPX",CommSPX,CommSPY))</f>
        <v/>
      </c>
      <c r="Z158" s="26" t="str">
        <f aca="false">IF(X158="","",X158-Y158)</f>
        <v/>
      </c>
      <c r="AA158" s="27" t="str">
        <f aca="false">IF(OR(Z158="",Q158=0),"",Z158/(Q158*Mult*O158))</f>
        <v/>
      </c>
      <c r="AB158" s="20"/>
    </row>
    <row r="159" customFormat="false" ht="15" hidden="false" customHeight="false" outlineLevel="0" collapsed="false">
      <c r="A159" s="19"/>
      <c r="B159" s="20"/>
      <c r="C159" s="20"/>
      <c r="D159" s="19"/>
      <c r="E159" s="20"/>
      <c r="F159" s="21"/>
      <c r="G159" s="22"/>
      <c r="H159" s="22"/>
      <c r="I159" s="21"/>
      <c r="J159" s="21"/>
      <c r="K159" s="21"/>
      <c r="L159" s="23" t="str">
        <f aca="false">IF(I159="","",MIN(I159-J159,K159-I159))</f>
        <v/>
      </c>
      <c r="M159" s="22"/>
      <c r="N159" s="24"/>
      <c r="O159" s="20"/>
      <c r="P159" s="25" t="str">
        <f aca="false">IF(N159="","",IF(C159="Sell",N159*(1-TargetPct),N159*(1+TargetPct)))</f>
        <v/>
      </c>
      <c r="Q159" s="25" t="str">
        <f aca="false">IF(N159="","",IF(C159="Sell",L159-N159,N159))</f>
        <v/>
      </c>
      <c r="R159" s="25" t="str">
        <f aca="false">IF(N159="","",IF(C159="Sell",N159,L159-N159))</f>
        <v/>
      </c>
      <c r="S159" s="20"/>
      <c r="T159" s="24"/>
      <c r="U159" s="20"/>
      <c r="V159" s="21"/>
      <c r="W159" s="20"/>
      <c r="X159" s="26" t="str">
        <f aca="false">IF(OR(T159="",U159="SKIP"),"",IF(C159="Sell",(N159-T159),(T159-N159))*Mult*O159)</f>
        <v/>
      </c>
      <c r="Y159" s="26" t="str">
        <f aca="false">IF(X159="","",Legs*O159*IF(B159="SPX",CommSPX,CommSPY))</f>
        <v/>
      </c>
      <c r="Z159" s="26" t="str">
        <f aca="false">IF(X159="","",X159-Y159)</f>
        <v/>
      </c>
      <c r="AA159" s="27" t="str">
        <f aca="false">IF(OR(Z159="",Q159=0),"",Z159/(Q159*Mult*O159))</f>
        <v/>
      </c>
      <c r="AB159" s="20"/>
    </row>
    <row r="160" customFormat="false" ht="15" hidden="false" customHeight="false" outlineLevel="0" collapsed="false">
      <c r="A160" s="19"/>
      <c r="B160" s="20"/>
      <c r="C160" s="20"/>
      <c r="D160" s="19"/>
      <c r="E160" s="20"/>
      <c r="F160" s="21"/>
      <c r="G160" s="22"/>
      <c r="H160" s="22"/>
      <c r="I160" s="21"/>
      <c r="J160" s="21"/>
      <c r="K160" s="21"/>
      <c r="L160" s="23" t="str">
        <f aca="false">IF(I160="","",MIN(I160-J160,K160-I160))</f>
        <v/>
      </c>
      <c r="M160" s="22"/>
      <c r="N160" s="24"/>
      <c r="O160" s="20"/>
      <c r="P160" s="25" t="str">
        <f aca="false">IF(N160="","",IF(C160="Sell",N160*(1-TargetPct),N160*(1+TargetPct)))</f>
        <v/>
      </c>
      <c r="Q160" s="25" t="str">
        <f aca="false">IF(N160="","",IF(C160="Sell",L160-N160,N160))</f>
        <v/>
      </c>
      <c r="R160" s="25" t="str">
        <f aca="false">IF(N160="","",IF(C160="Sell",N160,L160-N160))</f>
        <v/>
      </c>
      <c r="S160" s="20"/>
      <c r="T160" s="24"/>
      <c r="U160" s="20"/>
      <c r="V160" s="21"/>
      <c r="W160" s="20"/>
      <c r="X160" s="26" t="str">
        <f aca="false">IF(OR(T160="",U160="SKIP"),"",IF(C160="Sell",(N160-T160),(T160-N160))*Mult*O160)</f>
        <v/>
      </c>
      <c r="Y160" s="26" t="str">
        <f aca="false">IF(X160="","",Legs*O160*IF(B160="SPX",CommSPX,CommSPY))</f>
        <v/>
      </c>
      <c r="Z160" s="26" t="str">
        <f aca="false">IF(X160="","",X160-Y160)</f>
        <v/>
      </c>
      <c r="AA160" s="27" t="str">
        <f aca="false">IF(OR(Z160="",Q160=0),"",Z160/(Q160*Mult*O160))</f>
        <v/>
      </c>
      <c r="AB160" s="20"/>
    </row>
    <row r="161" customFormat="false" ht="15" hidden="false" customHeight="false" outlineLevel="0" collapsed="false">
      <c r="A161" s="19"/>
      <c r="B161" s="20"/>
      <c r="C161" s="20"/>
      <c r="D161" s="19"/>
      <c r="E161" s="20"/>
      <c r="F161" s="21"/>
      <c r="G161" s="22"/>
      <c r="H161" s="22"/>
      <c r="I161" s="21"/>
      <c r="J161" s="21"/>
      <c r="K161" s="21"/>
      <c r="L161" s="23" t="str">
        <f aca="false">IF(I161="","",MIN(I161-J161,K161-I161))</f>
        <v/>
      </c>
      <c r="M161" s="22"/>
      <c r="N161" s="24"/>
      <c r="O161" s="20"/>
      <c r="P161" s="25" t="str">
        <f aca="false">IF(N161="","",IF(C161="Sell",N161*(1-TargetPct),N161*(1+TargetPct)))</f>
        <v/>
      </c>
      <c r="Q161" s="25" t="str">
        <f aca="false">IF(N161="","",IF(C161="Sell",L161-N161,N161))</f>
        <v/>
      </c>
      <c r="R161" s="25" t="str">
        <f aca="false">IF(N161="","",IF(C161="Sell",N161,L161-N161))</f>
        <v/>
      </c>
      <c r="S161" s="20"/>
      <c r="T161" s="24"/>
      <c r="U161" s="20"/>
      <c r="V161" s="21"/>
      <c r="W161" s="20"/>
      <c r="X161" s="26" t="str">
        <f aca="false">IF(OR(T161="",U161="SKIP"),"",IF(C161="Sell",(N161-T161),(T161-N161))*Mult*O161)</f>
        <v/>
      </c>
      <c r="Y161" s="26" t="str">
        <f aca="false">IF(X161="","",Legs*O161*IF(B161="SPX",CommSPX,CommSPY))</f>
        <v/>
      </c>
      <c r="Z161" s="26" t="str">
        <f aca="false">IF(X161="","",X161-Y161)</f>
        <v/>
      </c>
      <c r="AA161" s="27" t="str">
        <f aca="false">IF(OR(Z161="",Q161=0),"",Z161/(Q161*Mult*O161))</f>
        <v/>
      </c>
      <c r="AB161" s="20"/>
    </row>
    <row r="162" customFormat="false" ht="15" hidden="false" customHeight="false" outlineLevel="0" collapsed="false">
      <c r="A162" s="19"/>
      <c r="B162" s="20"/>
      <c r="C162" s="20"/>
      <c r="D162" s="19"/>
      <c r="E162" s="20"/>
      <c r="F162" s="21"/>
      <c r="G162" s="22"/>
      <c r="H162" s="22"/>
      <c r="I162" s="21"/>
      <c r="J162" s="21"/>
      <c r="K162" s="21"/>
      <c r="L162" s="23" t="str">
        <f aca="false">IF(I162="","",MIN(I162-J162,K162-I162))</f>
        <v/>
      </c>
      <c r="M162" s="22"/>
      <c r="N162" s="24"/>
      <c r="O162" s="20"/>
      <c r="P162" s="25" t="str">
        <f aca="false">IF(N162="","",IF(C162="Sell",N162*(1-TargetPct),N162*(1+TargetPct)))</f>
        <v/>
      </c>
      <c r="Q162" s="25" t="str">
        <f aca="false">IF(N162="","",IF(C162="Sell",L162-N162,N162))</f>
        <v/>
      </c>
      <c r="R162" s="25" t="str">
        <f aca="false">IF(N162="","",IF(C162="Sell",N162,L162-N162))</f>
        <v/>
      </c>
      <c r="S162" s="20"/>
      <c r="T162" s="24"/>
      <c r="U162" s="20"/>
      <c r="V162" s="21"/>
      <c r="W162" s="20"/>
      <c r="X162" s="26" t="str">
        <f aca="false">IF(OR(T162="",U162="SKIP"),"",IF(C162="Sell",(N162-T162),(T162-N162))*Mult*O162)</f>
        <v/>
      </c>
      <c r="Y162" s="26" t="str">
        <f aca="false">IF(X162="","",Legs*O162*IF(B162="SPX",CommSPX,CommSPY))</f>
        <v/>
      </c>
      <c r="Z162" s="26" t="str">
        <f aca="false">IF(X162="","",X162-Y162)</f>
        <v/>
      </c>
      <c r="AA162" s="27" t="str">
        <f aca="false">IF(OR(Z162="",Q162=0),"",Z162/(Q162*Mult*O162))</f>
        <v/>
      </c>
      <c r="AB162" s="20"/>
    </row>
    <row r="163" customFormat="false" ht="15" hidden="false" customHeight="false" outlineLevel="0" collapsed="false">
      <c r="A163" s="19"/>
      <c r="B163" s="20"/>
      <c r="C163" s="20"/>
      <c r="D163" s="19"/>
      <c r="E163" s="20"/>
      <c r="F163" s="21"/>
      <c r="G163" s="22"/>
      <c r="H163" s="22"/>
      <c r="I163" s="21"/>
      <c r="J163" s="21"/>
      <c r="K163" s="21"/>
      <c r="L163" s="23" t="str">
        <f aca="false">IF(I163="","",MIN(I163-J163,K163-I163))</f>
        <v/>
      </c>
      <c r="M163" s="22"/>
      <c r="N163" s="24"/>
      <c r="O163" s="20"/>
      <c r="P163" s="25" t="str">
        <f aca="false">IF(N163="","",IF(C163="Sell",N163*(1-TargetPct),N163*(1+TargetPct)))</f>
        <v/>
      </c>
      <c r="Q163" s="25" t="str">
        <f aca="false">IF(N163="","",IF(C163="Sell",L163-N163,N163))</f>
        <v/>
      </c>
      <c r="R163" s="25" t="str">
        <f aca="false">IF(N163="","",IF(C163="Sell",N163,L163-N163))</f>
        <v/>
      </c>
      <c r="S163" s="20"/>
      <c r="T163" s="24"/>
      <c r="U163" s="20"/>
      <c r="V163" s="21"/>
      <c r="W163" s="20"/>
      <c r="X163" s="26" t="str">
        <f aca="false">IF(OR(T163="",U163="SKIP"),"",IF(C163="Sell",(N163-T163),(T163-N163))*Mult*O163)</f>
        <v/>
      </c>
      <c r="Y163" s="26" t="str">
        <f aca="false">IF(X163="","",Legs*O163*IF(B163="SPX",CommSPX,CommSPY))</f>
        <v/>
      </c>
      <c r="Z163" s="26" t="str">
        <f aca="false">IF(X163="","",X163-Y163)</f>
        <v/>
      </c>
      <c r="AA163" s="27" t="str">
        <f aca="false">IF(OR(Z163="",Q163=0),"",Z163/(Q163*Mult*O163))</f>
        <v/>
      </c>
      <c r="AB163" s="20"/>
    </row>
    <row r="164" customFormat="false" ht="15" hidden="false" customHeight="false" outlineLevel="0" collapsed="false">
      <c r="A164" s="19"/>
      <c r="B164" s="20"/>
      <c r="C164" s="20"/>
      <c r="D164" s="19"/>
      <c r="E164" s="20"/>
      <c r="F164" s="21"/>
      <c r="G164" s="22"/>
      <c r="H164" s="22"/>
      <c r="I164" s="21"/>
      <c r="J164" s="21"/>
      <c r="K164" s="21"/>
      <c r="L164" s="23" t="str">
        <f aca="false">IF(I164="","",MIN(I164-J164,K164-I164))</f>
        <v/>
      </c>
      <c r="M164" s="22"/>
      <c r="N164" s="24"/>
      <c r="O164" s="20"/>
      <c r="P164" s="25" t="str">
        <f aca="false">IF(N164="","",IF(C164="Sell",N164*(1-TargetPct),N164*(1+TargetPct)))</f>
        <v/>
      </c>
      <c r="Q164" s="25" t="str">
        <f aca="false">IF(N164="","",IF(C164="Sell",L164-N164,N164))</f>
        <v/>
      </c>
      <c r="R164" s="25" t="str">
        <f aca="false">IF(N164="","",IF(C164="Sell",N164,L164-N164))</f>
        <v/>
      </c>
      <c r="S164" s="20"/>
      <c r="T164" s="24"/>
      <c r="U164" s="20"/>
      <c r="V164" s="21"/>
      <c r="W164" s="20"/>
      <c r="X164" s="26" t="str">
        <f aca="false">IF(OR(T164="",U164="SKIP"),"",IF(C164="Sell",(N164-T164),(T164-N164))*Mult*O164)</f>
        <v/>
      </c>
      <c r="Y164" s="26" t="str">
        <f aca="false">IF(X164="","",Legs*O164*IF(B164="SPX",CommSPX,CommSPY))</f>
        <v/>
      </c>
      <c r="Z164" s="26" t="str">
        <f aca="false">IF(X164="","",X164-Y164)</f>
        <v/>
      </c>
      <c r="AA164" s="27" t="str">
        <f aca="false">IF(OR(Z164="",Q164=0),"",Z164/(Q164*Mult*O164))</f>
        <v/>
      </c>
      <c r="AB164" s="20"/>
    </row>
    <row r="165" customFormat="false" ht="15" hidden="false" customHeight="false" outlineLevel="0" collapsed="false">
      <c r="A165" s="19"/>
      <c r="B165" s="20"/>
      <c r="C165" s="20"/>
      <c r="D165" s="19"/>
      <c r="E165" s="20"/>
      <c r="F165" s="21"/>
      <c r="G165" s="22"/>
      <c r="H165" s="22"/>
      <c r="I165" s="21"/>
      <c r="J165" s="21"/>
      <c r="K165" s="21"/>
      <c r="L165" s="23" t="str">
        <f aca="false">IF(I165="","",MIN(I165-J165,K165-I165))</f>
        <v/>
      </c>
      <c r="M165" s="22"/>
      <c r="N165" s="24"/>
      <c r="O165" s="20"/>
      <c r="P165" s="25" t="str">
        <f aca="false">IF(N165="","",IF(C165="Sell",N165*(1-TargetPct),N165*(1+TargetPct)))</f>
        <v/>
      </c>
      <c r="Q165" s="25" t="str">
        <f aca="false">IF(N165="","",IF(C165="Sell",L165-N165,N165))</f>
        <v/>
      </c>
      <c r="R165" s="25" t="str">
        <f aca="false">IF(N165="","",IF(C165="Sell",N165,L165-N165))</f>
        <v/>
      </c>
      <c r="S165" s="20"/>
      <c r="T165" s="24"/>
      <c r="U165" s="20"/>
      <c r="V165" s="21"/>
      <c r="W165" s="20"/>
      <c r="X165" s="26" t="str">
        <f aca="false">IF(OR(T165="",U165="SKIP"),"",IF(C165="Sell",(N165-T165),(T165-N165))*Mult*O165)</f>
        <v/>
      </c>
      <c r="Y165" s="26" t="str">
        <f aca="false">IF(X165="","",Legs*O165*IF(B165="SPX",CommSPX,CommSPY))</f>
        <v/>
      </c>
      <c r="Z165" s="26" t="str">
        <f aca="false">IF(X165="","",X165-Y165)</f>
        <v/>
      </c>
      <c r="AA165" s="27" t="str">
        <f aca="false">IF(OR(Z165="",Q165=0),"",Z165/(Q165*Mult*O165))</f>
        <v/>
      </c>
      <c r="AB165" s="20"/>
    </row>
    <row r="166" customFormat="false" ht="15" hidden="false" customHeight="false" outlineLevel="0" collapsed="false">
      <c r="A166" s="19"/>
      <c r="B166" s="20"/>
      <c r="C166" s="20"/>
      <c r="D166" s="19"/>
      <c r="E166" s="20"/>
      <c r="F166" s="21"/>
      <c r="G166" s="22"/>
      <c r="H166" s="22"/>
      <c r="I166" s="21"/>
      <c r="J166" s="21"/>
      <c r="K166" s="21"/>
      <c r="L166" s="23" t="str">
        <f aca="false">IF(I166="","",MIN(I166-J166,K166-I166))</f>
        <v/>
      </c>
      <c r="M166" s="22"/>
      <c r="N166" s="24"/>
      <c r="O166" s="20"/>
      <c r="P166" s="25" t="str">
        <f aca="false">IF(N166="","",IF(C166="Sell",N166*(1-TargetPct),N166*(1+TargetPct)))</f>
        <v/>
      </c>
      <c r="Q166" s="25" t="str">
        <f aca="false">IF(N166="","",IF(C166="Sell",L166-N166,N166))</f>
        <v/>
      </c>
      <c r="R166" s="25" t="str">
        <f aca="false">IF(N166="","",IF(C166="Sell",N166,L166-N166))</f>
        <v/>
      </c>
      <c r="S166" s="20"/>
      <c r="T166" s="24"/>
      <c r="U166" s="20"/>
      <c r="V166" s="21"/>
      <c r="W166" s="20"/>
      <c r="X166" s="26" t="str">
        <f aca="false">IF(OR(T166="",U166="SKIP"),"",IF(C166="Sell",(N166-T166),(T166-N166))*Mult*O166)</f>
        <v/>
      </c>
      <c r="Y166" s="26" t="str">
        <f aca="false">IF(X166="","",Legs*O166*IF(B166="SPX",CommSPX,CommSPY))</f>
        <v/>
      </c>
      <c r="Z166" s="26" t="str">
        <f aca="false">IF(X166="","",X166-Y166)</f>
        <v/>
      </c>
      <c r="AA166" s="27" t="str">
        <f aca="false">IF(OR(Z166="",Q166=0),"",Z166/(Q166*Mult*O166))</f>
        <v/>
      </c>
      <c r="AB166" s="20"/>
    </row>
    <row r="167" customFormat="false" ht="15" hidden="false" customHeight="false" outlineLevel="0" collapsed="false">
      <c r="A167" s="19"/>
      <c r="B167" s="20"/>
      <c r="C167" s="20"/>
      <c r="D167" s="19"/>
      <c r="E167" s="20"/>
      <c r="F167" s="21"/>
      <c r="G167" s="22"/>
      <c r="H167" s="22"/>
      <c r="I167" s="21"/>
      <c r="J167" s="21"/>
      <c r="K167" s="21"/>
      <c r="L167" s="23" t="str">
        <f aca="false">IF(I167="","",MIN(I167-J167,K167-I167))</f>
        <v/>
      </c>
      <c r="M167" s="22"/>
      <c r="N167" s="24"/>
      <c r="O167" s="20"/>
      <c r="P167" s="25" t="str">
        <f aca="false">IF(N167="","",IF(C167="Sell",N167*(1-TargetPct),N167*(1+TargetPct)))</f>
        <v/>
      </c>
      <c r="Q167" s="25" t="str">
        <f aca="false">IF(N167="","",IF(C167="Sell",L167-N167,N167))</f>
        <v/>
      </c>
      <c r="R167" s="25" t="str">
        <f aca="false">IF(N167="","",IF(C167="Sell",N167,L167-N167))</f>
        <v/>
      </c>
      <c r="S167" s="20"/>
      <c r="T167" s="24"/>
      <c r="U167" s="20"/>
      <c r="V167" s="21"/>
      <c r="W167" s="20"/>
      <c r="X167" s="26" t="str">
        <f aca="false">IF(OR(T167="",U167="SKIP"),"",IF(C167="Sell",(N167-T167),(T167-N167))*Mult*O167)</f>
        <v/>
      </c>
      <c r="Y167" s="26" t="str">
        <f aca="false">IF(X167="","",Legs*O167*IF(B167="SPX",CommSPX,CommSPY))</f>
        <v/>
      </c>
      <c r="Z167" s="26" t="str">
        <f aca="false">IF(X167="","",X167-Y167)</f>
        <v/>
      </c>
      <c r="AA167" s="27" t="str">
        <f aca="false">IF(OR(Z167="",Q167=0),"",Z167/(Q167*Mult*O167))</f>
        <v/>
      </c>
      <c r="AB167" s="20"/>
    </row>
    <row r="168" customFormat="false" ht="15" hidden="false" customHeight="false" outlineLevel="0" collapsed="false">
      <c r="A168" s="19"/>
      <c r="B168" s="20"/>
      <c r="C168" s="20"/>
      <c r="D168" s="19"/>
      <c r="E168" s="20"/>
      <c r="F168" s="21"/>
      <c r="G168" s="22"/>
      <c r="H168" s="22"/>
      <c r="I168" s="21"/>
      <c r="J168" s="21"/>
      <c r="K168" s="21"/>
      <c r="L168" s="23" t="str">
        <f aca="false">IF(I168="","",MIN(I168-J168,K168-I168))</f>
        <v/>
      </c>
      <c r="M168" s="22"/>
      <c r="N168" s="24"/>
      <c r="O168" s="20"/>
      <c r="P168" s="25" t="str">
        <f aca="false">IF(N168="","",IF(C168="Sell",N168*(1-TargetPct),N168*(1+TargetPct)))</f>
        <v/>
      </c>
      <c r="Q168" s="25" t="str">
        <f aca="false">IF(N168="","",IF(C168="Sell",L168-N168,N168))</f>
        <v/>
      </c>
      <c r="R168" s="25" t="str">
        <f aca="false">IF(N168="","",IF(C168="Sell",N168,L168-N168))</f>
        <v/>
      </c>
      <c r="S168" s="20"/>
      <c r="T168" s="24"/>
      <c r="U168" s="20"/>
      <c r="V168" s="21"/>
      <c r="W168" s="20"/>
      <c r="X168" s="26" t="str">
        <f aca="false">IF(OR(T168="",U168="SKIP"),"",IF(C168="Sell",(N168-T168),(T168-N168))*Mult*O168)</f>
        <v/>
      </c>
      <c r="Y168" s="26" t="str">
        <f aca="false">IF(X168="","",Legs*O168*IF(B168="SPX",CommSPX,CommSPY))</f>
        <v/>
      </c>
      <c r="Z168" s="26" t="str">
        <f aca="false">IF(X168="","",X168-Y168)</f>
        <v/>
      </c>
      <c r="AA168" s="27" t="str">
        <f aca="false">IF(OR(Z168="",Q168=0),"",Z168/(Q168*Mult*O168))</f>
        <v/>
      </c>
      <c r="AB168" s="20"/>
    </row>
    <row r="169" customFormat="false" ht="15" hidden="false" customHeight="false" outlineLevel="0" collapsed="false">
      <c r="A169" s="19"/>
      <c r="B169" s="20"/>
      <c r="C169" s="20"/>
      <c r="D169" s="19"/>
      <c r="E169" s="20"/>
      <c r="F169" s="21"/>
      <c r="G169" s="22"/>
      <c r="H169" s="22"/>
      <c r="I169" s="21"/>
      <c r="J169" s="21"/>
      <c r="K169" s="21"/>
      <c r="L169" s="23" t="str">
        <f aca="false">IF(I169="","",MIN(I169-J169,K169-I169))</f>
        <v/>
      </c>
      <c r="M169" s="22"/>
      <c r="N169" s="24"/>
      <c r="O169" s="20"/>
      <c r="P169" s="25" t="str">
        <f aca="false">IF(N169="","",IF(C169="Sell",N169*(1-TargetPct),N169*(1+TargetPct)))</f>
        <v/>
      </c>
      <c r="Q169" s="25" t="str">
        <f aca="false">IF(N169="","",IF(C169="Sell",L169-N169,N169))</f>
        <v/>
      </c>
      <c r="R169" s="25" t="str">
        <f aca="false">IF(N169="","",IF(C169="Sell",N169,L169-N169))</f>
        <v/>
      </c>
      <c r="S169" s="20"/>
      <c r="T169" s="24"/>
      <c r="U169" s="20"/>
      <c r="V169" s="21"/>
      <c r="W169" s="20"/>
      <c r="X169" s="26" t="str">
        <f aca="false">IF(OR(T169="",U169="SKIP"),"",IF(C169="Sell",(N169-T169),(T169-N169))*Mult*O169)</f>
        <v/>
      </c>
      <c r="Y169" s="26" t="str">
        <f aca="false">IF(X169="","",Legs*O169*IF(B169="SPX",CommSPX,CommSPY))</f>
        <v/>
      </c>
      <c r="Z169" s="26" t="str">
        <f aca="false">IF(X169="","",X169-Y169)</f>
        <v/>
      </c>
      <c r="AA169" s="27" t="str">
        <f aca="false">IF(OR(Z169="",Q169=0),"",Z169/(Q169*Mult*O169))</f>
        <v/>
      </c>
      <c r="AB169" s="20"/>
    </row>
    <row r="170" customFormat="false" ht="15" hidden="false" customHeight="false" outlineLevel="0" collapsed="false">
      <c r="A170" s="19"/>
      <c r="B170" s="20"/>
      <c r="C170" s="20"/>
      <c r="D170" s="19"/>
      <c r="E170" s="20"/>
      <c r="F170" s="21"/>
      <c r="G170" s="22"/>
      <c r="H170" s="22"/>
      <c r="I170" s="21"/>
      <c r="J170" s="21"/>
      <c r="K170" s="21"/>
      <c r="L170" s="23" t="str">
        <f aca="false">IF(I170="","",MIN(I170-J170,K170-I170))</f>
        <v/>
      </c>
      <c r="M170" s="22"/>
      <c r="N170" s="24"/>
      <c r="O170" s="20"/>
      <c r="P170" s="25" t="str">
        <f aca="false">IF(N170="","",IF(C170="Sell",N170*(1-TargetPct),N170*(1+TargetPct)))</f>
        <v/>
      </c>
      <c r="Q170" s="25" t="str">
        <f aca="false">IF(N170="","",IF(C170="Sell",L170-N170,N170))</f>
        <v/>
      </c>
      <c r="R170" s="25" t="str">
        <f aca="false">IF(N170="","",IF(C170="Sell",N170,L170-N170))</f>
        <v/>
      </c>
      <c r="S170" s="20"/>
      <c r="T170" s="24"/>
      <c r="U170" s="20"/>
      <c r="V170" s="21"/>
      <c r="W170" s="20"/>
      <c r="X170" s="26" t="str">
        <f aca="false">IF(OR(T170="",U170="SKIP"),"",IF(C170="Sell",(N170-T170),(T170-N170))*Mult*O170)</f>
        <v/>
      </c>
      <c r="Y170" s="26" t="str">
        <f aca="false">IF(X170="","",Legs*O170*IF(B170="SPX",CommSPX,CommSPY))</f>
        <v/>
      </c>
      <c r="Z170" s="26" t="str">
        <f aca="false">IF(X170="","",X170-Y170)</f>
        <v/>
      </c>
      <c r="AA170" s="27" t="str">
        <f aca="false">IF(OR(Z170="",Q170=0),"",Z170/(Q170*Mult*O170))</f>
        <v/>
      </c>
      <c r="AB170" s="20"/>
    </row>
    <row r="171" customFormat="false" ht="15" hidden="false" customHeight="false" outlineLevel="0" collapsed="false">
      <c r="A171" s="19"/>
      <c r="B171" s="20"/>
      <c r="C171" s="20"/>
      <c r="D171" s="19"/>
      <c r="E171" s="20"/>
      <c r="F171" s="21"/>
      <c r="G171" s="22"/>
      <c r="H171" s="22"/>
      <c r="I171" s="21"/>
      <c r="J171" s="21"/>
      <c r="K171" s="21"/>
      <c r="L171" s="23" t="str">
        <f aca="false">IF(I171="","",MIN(I171-J171,K171-I171))</f>
        <v/>
      </c>
      <c r="M171" s="22"/>
      <c r="N171" s="24"/>
      <c r="O171" s="20"/>
      <c r="P171" s="25" t="str">
        <f aca="false">IF(N171="","",IF(C171="Sell",N171*(1-TargetPct),N171*(1+TargetPct)))</f>
        <v/>
      </c>
      <c r="Q171" s="25" t="str">
        <f aca="false">IF(N171="","",IF(C171="Sell",L171-N171,N171))</f>
        <v/>
      </c>
      <c r="R171" s="25" t="str">
        <f aca="false">IF(N171="","",IF(C171="Sell",N171,L171-N171))</f>
        <v/>
      </c>
      <c r="S171" s="20"/>
      <c r="T171" s="24"/>
      <c r="U171" s="20"/>
      <c r="V171" s="21"/>
      <c r="W171" s="20"/>
      <c r="X171" s="26" t="str">
        <f aca="false">IF(OR(T171="",U171="SKIP"),"",IF(C171="Sell",(N171-T171),(T171-N171))*Mult*O171)</f>
        <v/>
      </c>
      <c r="Y171" s="26" t="str">
        <f aca="false">IF(X171="","",Legs*O171*IF(B171="SPX",CommSPX,CommSPY))</f>
        <v/>
      </c>
      <c r="Z171" s="26" t="str">
        <f aca="false">IF(X171="","",X171-Y171)</f>
        <v/>
      </c>
      <c r="AA171" s="27" t="str">
        <f aca="false">IF(OR(Z171="",Q171=0),"",Z171/(Q171*Mult*O171))</f>
        <v/>
      </c>
      <c r="AB171" s="20"/>
    </row>
    <row r="172" customFormat="false" ht="15" hidden="false" customHeight="false" outlineLevel="0" collapsed="false">
      <c r="A172" s="19"/>
      <c r="B172" s="20"/>
      <c r="C172" s="20"/>
      <c r="D172" s="19"/>
      <c r="E172" s="20"/>
      <c r="F172" s="21"/>
      <c r="G172" s="22"/>
      <c r="H172" s="22"/>
      <c r="I172" s="21"/>
      <c r="J172" s="21"/>
      <c r="K172" s="21"/>
      <c r="L172" s="23" t="str">
        <f aca="false">IF(I172="","",MIN(I172-J172,K172-I172))</f>
        <v/>
      </c>
      <c r="M172" s="22"/>
      <c r="N172" s="24"/>
      <c r="O172" s="20"/>
      <c r="P172" s="25" t="str">
        <f aca="false">IF(N172="","",IF(C172="Sell",N172*(1-TargetPct),N172*(1+TargetPct)))</f>
        <v/>
      </c>
      <c r="Q172" s="25" t="str">
        <f aca="false">IF(N172="","",IF(C172="Sell",L172-N172,N172))</f>
        <v/>
      </c>
      <c r="R172" s="25" t="str">
        <f aca="false">IF(N172="","",IF(C172="Sell",N172,L172-N172))</f>
        <v/>
      </c>
      <c r="S172" s="20"/>
      <c r="T172" s="24"/>
      <c r="U172" s="20"/>
      <c r="V172" s="21"/>
      <c r="W172" s="20"/>
      <c r="X172" s="26" t="str">
        <f aca="false">IF(OR(T172="",U172="SKIP"),"",IF(C172="Sell",(N172-T172),(T172-N172))*Mult*O172)</f>
        <v/>
      </c>
      <c r="Y172" s="26" t="str">
        <f aca="false">IF(X172="","",Legs*O172*IF(B172="SPX",CommSPX,CommSPY))</f>
        <v/>
      </c>
      <c r="Z172" s="26" t="str">
        <f aca="false">IF(X172="","",X172-Y172)</f>
        <v/>
      </c>
      <c r="AA172" s="27" t="str">
        <f aca="false">IF(OR(Z172="",Q172=0),"",Z172/(Q172*Mult*O172))</f>
        <v/>
      </c>
      <c r="AB172" s="20"/>
    </row>
    <row r="173" customFormat="false" ht="15" hidden="false" customHeight="false" outlineLevel="0" collapsed="false">
      <c r="A173" s="19"/>
      <c r="B173" s="20"/>
      <c r="C173" s="20"/>
      <c r="D173" s="19"/>
      <c r="E173" s="20"/>
      <c r="F173" s="21"/>
      <c r="G173" s="22"/>
      <c r="H173" s="22"/>
      <c r="I173" s="21"/>
      <c r="J173" s="21"/>
      <c r="K173" s="21"/>
      <c r="L173" s="23" t="str">
        <f aca="false">IF(I173="","",MIN(I173-J173,K173-I173))</f>
        <v/>
      </c>
      <c r="M173" s="22"/>
      <c r="N173" s="24"/>
      <c r="O173" s="20"/>
      <c r="P173" s="25" t="str">
        <f aca="false">IF(N173="","",IF(C173="Sell",N173*(1-TargetPct),N173*(1+TargetPct)))</f>
        <v/>
      </c>
      <c r="Q173" s="25" t="str">
        <f aca="false">IF(N173="","",IF(C173="Sell",L173-N173,N173))</f>
        <v/>
      </c>
      <c r="R173" s="25" t="str">
        <f aca="false">IF(N173="","",IF(C173="Sell",N173,L173-N173))</f>
        <v/>
      </c>
      <c r="S173" s="20"/>
      <c r="T173" s="24"/>
      <c r="U173" s="20"/>
      <c r="V173" s="21"/>
      <c r="W173" s="20"/>
      <c r="X173" s="26" t="str">
        <f aca="false">IF(OR(T173="",U173="SKIP"),"",IF(C173="Sell",(N173-T173),(T173-N173))*Mult*O173)</f>
        <v/>
      </c>
      <c r="Y173" s="26" t="str">
        <f aca="false">IF(X173="","",Legs*O173*IF(B173="SPX",CommSPX,CommSPY))</f>
        <v/>
      </c>
      <c r="Z173" s="26" t="str">
        <f aca="false">IF(X173="","",X173-Y173)</f>
        <v/>
      </c>
      <c r="AA173" s="27" t="str">
        <f aca="false">IF(OR(Z173="",Q173=0),"",Z173/(Q173*Mult*O173))</f>
        <v/>
      </c>
      <c r="AB173" s="20"/>
    </row>
    <row r="174" customFormat="false" ht="15" hidden="false" customHeight="false" outlineLevel="0" collapsed="false">
      <c r="A174" s="19"/>
      <c r="B174" s="20"/>
      <c r="C174" s="20"/>
      <c r="D174" s="19"/>
      <c r="E174" s="20"/>
      <c r="F174" s="21"/>
      <c r="G174" s="22"/>
      <c r="H174" s="22"/>
      <c r="I174" s="21"/>
      <c r="J174" s="21"/>
      <c r="K174" s="21"/>
      <c r="L174" s="23" t="str">
        <f aca="false">IF(I174="","",MIN(I174-J174,K174-I174))</f>
        <v/>
      </c>
      <c r="M174" s="22"/>
      <c r="N174" s="24"/>
      <c r="O174" s="20"/>
      <c r="P174" s="25" t="str">
        <f aca="false">IF(N174="","",IF(C174="Sell",N174*(1-TargetPct),N174*(1+TargetPct)))</f>
        <v/>
      </c>
      <c r="Q174" s="25" t="str">
        <f aca="false">IF(N174="","",IF(C174="Sell",L174-N174,N174))</f>
        <v/>
      </c>
      <c r="R174" s="25" t="str">
        <f aca="false">IF(N174="","",IF(C174="Sell",N174,L174-N174))</f>
        <v/>
      </c>
      <c r="S174" s="20"/>
      <c r="T174" s="24"/>
      <c r="U174" s="20"/>
      <c r="V174" s="21"/>
      <c r="W174" s="20"/>
      <c r="X174" s="26" t="str">
        <f aca="false">IF(OR(T174="",U174="SKIP"),"",IF(C174="Sell",(N174-T174),(T174-N174))*Mult*O174)</f>
        <v/>
      </c>
      <c r="Y174" s="26" t="str">
        <f aca="false">IF(X174="","",Legs*O174*IF(B174="SPX",CommSPX,CommSPY))</f>
        <v/>
      </c>
      <c r="Z174" s="26" t="str">
        <f aca="false">IF(X174="","",X174-Y174)</f>
        <v/>
      </c>
      <c r="AA174" s="27" t="str">
        <f aca="false">IF(OR(Z174="",Q174=0),"",Z174/(Q174*Mult*O174))</f>
        <v/>
      </c>
      <c r="AB174" s="20"/>
    </row>
    <row r="175" customFormat="false" ht="15" hidden="false" customHeight="false" outlineLevel="0" collapsed="false">
      <c r="A175" s="19"/>
      <c r="B175" s="20"/>
      <c r="C175" s="20"/>
      <c r="D175" s="19"/>
      <c r="E175" s="20"/>
      <c r="F175" s="21"/>
      <c r="G175" s="22"/>
      <c r="H175" s="22"/>
      <c r="I175" s="21"/>
      <c r="J175" s="21"/>
      <c r="K175" s="21"/>
      <c r="L175" s="23" t="str">
        <f aca="false">IF(I175="","",MIN(I175-J175,K175-I175))</f>
        <v/>
      </c>
      <c r="M175" s="22"/>
      <c r="N175" s="24"/>
      <c r="O175" s="20"/>
      <c r="P175" s="25" t="str">
        <f aca="false">IF(N175="","",IF(C175="Sell",N175*(1-TargetPct),N175*(1+TargetPct)))</f>
        <v/>
      </c>
      <c r="Q175" s="25" t="str">
        <f aca="false">IF(N175="","",IF(C175="Sell",L175-N175,N175))</f>
        <v/>
      </c>
      <c r="R175" s="25" t="str">
        <f aca="false">IF(N175="","",IF(C175="Sell",N175,L175-N175))</f>
        <v/>
      </c>
      <c r="S175" s="20"/>
      <c r="T175" s="24"/>
      <c r="U175" s="20"/>
      <c r="V175" s="21"/>
      <c r="W175" s="20"/>
      <c r="X175" s="26" t="str">
        <f aca="false">IF(OR(T175="",U175="SKIP"),"",IF(C175="Sell",(N175-T175),(T175-N175))*Mult*O175)</f>
        <v/>
      </c>
      <c r="Y175" s="26" t="str">
        <f aca="false">IF(X175="","",Legs*O175*IF(B175="SPX",CommSPX,CommSPY))</f>
        <v/>
      </c>
      <c r="Z175" s="26" t="str">
        <f aca="false">IF(X175="","",X175-Y175)</f>
        <v/>
      </c>
      <c r="AA175" s="27" t="str">
        <f aca="false">IF(OR(Z175="",Q175=0),"",Z175/(Q175*Mult*O175))</f>
        <v/>
      </c>
      <c r="AB175" s="20"/>
    </row>
    <row r="176" customFormat="false" ht="15" hidden="false" customHeight="false" outlineLevel="0" collapsed="false">
      <c r="A176" s="19"/>
      <c r="B176" s="20"/>
      <c r="C176" s="20"/>
      <c r="D176" s="19"/>
      <c r="E176" s="20"/>
      <c r="F176" s="21"/>
      <c r="G176" s="22"/>
      <c r="H176" s="22"/>
      <c r="I176" s="21"/>
      <c r="J176" s="21"/>
      <c r="K176" s="21"/>
      <c r="L176" s="23" t="str">
        <f aca="false">IF(I176="","",MIN(I176-J176,K176-I176))</f>
        <v/>
      </c>
      <c r="M176" s="22"/>
      <c r="N176" s="24"/>
      <c r="O176" s="20"/>
      <c r="P176" s="25" t="str">
        <f aca="false">IF(N176="","",IF(C176="Sell",N176*(1-TargetPct),N176*(1+TargetPct)))</f>
        <v/>
      </c>
      <c r="Q176" s="25" t="str">
        <f aca="false">IF(N176="","",IF(C176="Sell",L176-N176,N176))</f>
        <v/>
      </c>
      <c r="R176" s="25" t="str">
        <f aca="false">IF(N176="","",IF(C176="Sell",N176,L176-N176))</f>
        <v/>
      </c>
      <c r="S176" s="20"/>
      <c r="T176" s="24"/>
      <c r="U176" s="20"/>
      <c r="V176" s="21"/>
      <c r="W176" s="20"/>
      <c r="X176" s="26" t="str">
        <f aca="false">IF(OR(T176="",U176="SKIP"),"",IF(C176="Sell",(N176-T176),(T176-N176))*Mult*O176)</f>
        <v/>
      </c>
      <c r="Y176" s="26" t="str">
        <f aca="false">IF(X176="","",Legs*O176*IF(B176="SPX",CommSPX,CommSPY))</f>
        <v/>
      </c>
      <c r="Z176" s="26" t="str">
        <f aca="false">IF(X176="","",X176-Y176)</f>
        <v/>
      </c>
      <c r="AA176" s="27" t="str">
        <f aca="false">IF(OR(Z176="",Q176=0),"",Z176/(Q176*Mult*O176))</f>
        <v/>
      </c>
      <c r="AB176" s="20"/>
    </row>
    <row r="177" customFormat="false" ht="15" hidden="false" customHeight="false" outlineLevel="0" collapsed="false">
      <c r="A177" s="19"/>
      <c r="B177" s="20"/>
      <c r="C177" s="20"/>
      <c r="D177" s="19"/>
      <c r="E177" s="20"/>
      <c r="F177" s="21"/>
      <c r="G177" s="22"/>
      <c r="H177" s="22"/>
      <c r="I177" s="21"/>
      <c r="J177" s="21"/>
      <c r="K177" s="21"/>
      <c r="L177" s="23" t="str">
        <f aca="false">IF(I177="","",MIN(I177-J177,K177-I177))</f>
        <v/>
      </c>
      <c r="M177" s="22"/>
      <c r="N177" s="24"/>
      <c r="O177" s="20"/>
      <c r="P177" s="25" t="str">
        <f aca="false">IF(N177="","",IF(C177="Sell",N177*(1-TargetPct),N177*(1+TargetPct)))</f>
        <v/>
      </c>
      <c r="Q177" s="25" t="str">
        <f aca="false">IF(N177="","",IF(C177="Sell",L177-N177,N177))</f>
        <v/>
      </c>
      <c r="R177" s="25" t="str">
        <f aca="false">IF(N177="","",IF(C177="Sell",N177,L177-N177))</f>
        <v/>
      </c>
      <c r="S177" s="20"/>
      <c r="T177" s="24"/>
      <c r="U177" s="20"/>
      <c r="V177" s="21"/>
      <c r="W177" s="20"/>
      <c r="X177" s="26" t="str">
        <f aca="false">IF(OR(T177="",U177="SKIP"),"",IF(C177="Sell",(N177-T177),(T177-N177))*Mult*O177)</f>
        <v/>
      </c>
      <c r="Y177" s="26" t="str">
        <f aca="false">IF(X177="","",Legs*O177*IF(B177="SPX",CommSPX,CommSPY))</f>
        <v/>
      </c>
      <c r="Z177" s="26" t="str">
        <f aca="false">IF(X177="","",X177-Y177)</f>
        <v/>
      </c>
      <c r="AA177" s="27" t="str">
        <f aca="false">IF(OR(Z177="",Q177=0),"",Z177/(Q177*Mult*O177))</f>
        <v/>
      </c>
      <c r="AB177" s="20"/>
    </row>
    <row r="178" customFormat="false" ht="15" hidden="false" customHeight="false" outlineLevel="0" collapsed="false">
      <c r="A178" s="19"/>
      <c r="B178" s="20"/>
      <c r="C178" s="20"/>
      <c r="D178" s="19"/>
      <c r="E178" s="20"/>
      <c r="F178" s="21"/>
      <c r="G178" s="22"/>
      <c r="H178" s="22"/>
      <c r="I178" s="21"/>
      <c r="J178" s="21"/>
      <c r="K178" s="21"/>
      <c r="L178" s="23" t="str">
        <f aca="false">IF(I178="","",MIN(I178-J178,K178-I178))</f>
        <v/>
      </c>
      <c r="M178" s="22"/>
      <c r="N178" s="24"/>
      <c r="O178" s="20"/>
      <c r="P178" s="25" t="str">
        <f aca="false">IF(N178="","",IF(C178="Sell",N178*(1-TargetPct),N178*(1+TargetPct)))</f>
        <v/>
      </c>
      <c r="Q178" s="25" t="str">
        <f aca="false">IF(N178="","",IF(C178="Sell",L178-N178,N178))</f>
        <v/>
      </c>
      <c r="R178" s="25" t="str">
        <f aca="false">IF(N178="","",IF(C178="Sell",N178,L178-N178))</f>
        <v/>
      </c>
      <c r="S178" s="20"/>
      <c r="T178" s="24"/>
      <c r="U178" s="20"/>
      <c r="V178" s="21"/>
      <c r="W178" s="20"/>
      <c r="X178" s="26" t="str">
        <f aca="false">IF(OR(T178="",U178="SKIP"),"",IF(C178="Sell",(N178-T178),(T178-N178))*Mult*O178)</f>
        <v/>
      </c>
      <c r="Y178" s="26" t="str">
        <f aca="false">IF(X178="","",Legs*O178*IF(B178="SPX",CommSPX,CommSPY))</f>
        <v/>
      </c>
      <c r="Z178" s="26" t="str">
        <f aca="false">IF(X178="","",X178-Y178)</f>
        <v/>
      </c>
      <c r="AA178" s="27" t="str">
        <f aca="false">IF(OR(Z178="",Q178=0),"",Z178/(Q178*Mult*O178))</f>
        <v/>
      </c>
      <c r="AB178" s="20"/>
    </row>
    <row r="179" customFormat="false" ht="15" hidden="false" customHeight="false" outlineLevel="0" collapsed="false">
      <c r="A179" s="19"/>
      <c r="B179" s="20"/>
      <c r="C179" s="20"/>
      <c r="D179" s="19"/>
      <c r="E179" s="20"/>
      <c r="F179" s="21"/>
      <c r="G179" s="22"/>
      <c r="H179" s="22"/>
      <c r="I179" s="21"/>
      <c r="J179" s="21"/>
      <c r="K179" s="21"/>
      <c r="L179" s="23" t="str">
        <f aca="false">IF(I179="","",MIN(I179-J179,K179-I179))</f>
        <v/>
      </c>
      <c r="M179" s="22"/>
      <c r="N179" s="24"/>
      <c r="O179" s="20"/>
      <c r="P179" s="25" t="str">
        <f aca="false">IF(N179="","",IF(C179="Sell",N179*(1-TargetPct),N179*(1+TargetPct)))</f>
        <v/>
      </c>
      <c r="Q179" s="25" t="str">
        <f aca="false">IF(N179="","",IF(C179="Sell",L179-N179,N179))</f>
        <v/>
      </c>
      <c r="R179" s="25" t="str">
        <f aca="false">IF(N179="","",IF(C179="Sell",N179,L179-N179))</f>
        <v/>
      </c>
      <c r="S179" s="20"/>
      <c r="T179" s="24"/>
      <c r="U179" s="20"/>
      <c r="V179" s="21"/>
      <c r="W179" s="20"/>
      <c r="X179" s="26" t="str">
        <f aca="false">IF(OR(T179="",U179="SKIP"),"",IF(C179="Sell",(N179-T179),(T179-N179))*Mult*O179)</f>
        <v/>
      </c>
      <c r="Y179" s="26" t="str">
        <f aca="false">IF(X179="","",Legs*O179*IF(B179="SPX",CommSPX,CommSPY))</f>
        <v/>
      </c>
      <c r="Z179" s="26" t="str">
        <f aca="false">IF(X179="","",X179-Y179)</f>
        <v/>
      </c>
      <c r="AA179" s="27" t="str">
        <f aca="false">IF(OR(Z179="",Q179=0),"",Z179/(Q179*Mult*O179))</f>
        <v/>
      </c>
      <c r="AB179" s="20"/>
    </row>
    <row r="180" customFormat="false" ht="15" hidden="false" customHeight="false" outlineLevel="0" collapsed="false">
      <c r="A180" s="19"/>
      <c r="B180" s="20"/>
      <c r="C180" s="20"/>
      <c r="D180" s="19"/>
      <c r="E180" s="20"/>
      <c r="F180" s="21"/>
      <c r="G180" s="22"/>
      <c r="H180" s="22"/>
      <c r="I180" s="21"/>
      <c r="J180" s="21"/>
      <c r="K180" s="21"/>
      <c r="L180" s="23" t="str">
        <f aca="false">IF(I180="","",MIN(I180-J180,K180-I180))</f>
        <v/>
      </c>
      <c r="M180" s="22"/>
      <c r="N180" s="24"/>
      <c r="O180" s="20"/>
      <c r="P180" s="25" t="str">
        <f aca="false">IF(N180="","",IF(C180="Sell",N180*(1-TargetPct),N180*(1+TargetPct)))</f>
        <v/>
      </c>
      <c r="Q180" s="25" t="str">
        <f aca="false">IF(N180="","",IF(C180="Sell",L180-N180,N180))</f>
        <v/>
      </c>
      <c r="R180" s="25" t="str">
        <f aca="false">IF(N180="","",IF(C180="Sell",N180,L180-N180))</f>
        <v/>
      </c>
      <c r="S180" s="20"/>
      <c r="T180" s="24"/>
      <c r="U180" s="20"/>
      <c r="V180" s="21"/>
      <c r="W180" s="20"/>
      <c r="X180" s="26" t="str">
        <f aca="false">IF(OR(T180="",U180="SKIP"),"",IF(C180="Sell",(N180-T180),(T180-N180))*Mult*O180)</f>
        <v/>
      </c>
      <c r="Y180" s="26" t="str">
        <f aca="false">IF(X180="","",Legs*O180*IF(B180="SPX",CommSPX,CommSPY))</f>
        <v/>
      </c>
      <c r="Z180" s="26" t="str">
        <f aca="false">IF(X180="","",X180-Y180)</f>
        <v/>
      </c>
      <c r="AA180" s="27" t="str">
        <f aca="false">IF(OR(Z180="",Q180=0),"",Z180/(Q180*Mult*O180))</f>
        <v/>
      </c>
      <c r="AB180" s="20"/>
    </row>
    <row r="181" customFormat="false" ht="15" hidden="false" customHeight="false" outlineLevel="0" collapsed="false">
      <c r="A181" s="19"/>
      <c r="B181" s="20"/>
      <c r="C181" s="20"/>
      <c r="D181" s="19"/>
      <c r="E181" s="20"/>
      <c r="F181" s="21"/>
      <c r="G181" s="22"/>
      <c r="H181" s="22"/>
      <c r="I181" s="21"/>
      <c r="J181" s="21"/>
      <c r="K181" s="21"/>
      <c r="L181" s="23" t="str">
        <f aca="false">IF(I181="","",MIN(I181-J181,K181-I181))</f>
        <v/>
      </c>
      <c r="M181" s="22"/>
      <c r="N181" s="24"/>
      <c r="O181" s="20"/>
      <c r="P181" s="25" t="str">
        <f aca="false">IF(N181="","",IF(C181="Sell",N181*(1-TargetPct),N181*(1+TargetPct)))</f>
        <v/>
      </c>
      <c r="Q181" s="25" t="str">
        <f aca="false">IF(N181="","",IF(C181="Sell",L181-N181,N181))</f>
        <v/>
      </c>
      <c r="R181" s="25" t="str">
        <f aca="false">IF(N181="","",IF(C181="Sell",N181,L181-N181))</f>
        <v/>
      </c>
      <c r="S181" s="20"/>
      <c r="T181" s="24"/>
      <c r="U181" s="20"/>
      <c r="V181" s="21"/>
      <c r="W181" s="20"/>
      <c r="X181" s="26" t="str">
        <f aca="false">IF(OR(T181="",U181="SKIP"),"",IF(C181="Sell",(N181-T181),(T181-N181))*Mult*O181)</f>
        <v/>
      </c>
      <c r="Y181" s="26" t="str">
        <f aca="false">IF(X181="","",Legs*O181*IF(B181="SPX",CommSPX,CommSPY))</f>
        <v/>
      </c>
      <c r="Z181" s="26" t="str">
        <f aca="false">IF(X181="","",X181-Y181)</f>
        <v/>
      </c>
      <c r="AA181" s="27" t="str">
        <f aca="false">IF(OR(Z181="",Q181=0),"",Z181/(Q181*Mult*O181))</f>
        <v/>
      </c>
      <c r="AB181" s="20"/>
    </row>
    <row r="182" customFormat="false" ht="15" hidden="false" customHeight="false" outlineLevel="0" collapsed="false">
      <c r="A182" s="19"/>
      <c r="B182" s="20"/>
      <c r="C182" s="20"/>
      <c r="D182" s="19"/>
      <c r="E182" s="20"/>
      <c r="F182" s="21"/>
      <c r="G182" s="22"/>
      <c r="H182" s="22"/>
      <c r="I182" s="21"/>
      <c r="J182" s="21"/>
      <c r="K182" s="21"/>
      <c r="L182" s="23" t="str">
        <f aca="false">IF(I182="","",MIN(I182-J182,K182-I182))</f>
        <v/>
      </c>
      <c r="M182" s="22"/>
      <c r="N182" s="24"/>
      <c r="O182" s="20"/>
      <c r="P182" s="25" t="str">
        <f aca="false">IF(N182="","",IF(C182="Sell",N182*(1-TargetPct),N182*(1+TargetPct)))</f>
        <v/>
      </c>
      <c r="Q182" s="25" t="str">
        <f aca="false">IF(N182="","",IF(C182="Sell",L182-N182,N182))</f>
        <v/>
      </c>
      <c r="R182" s="25" t="str">
        <f aca="false">IF(N182="","",IF(C182="Sell",N182,L182-N182))</f>
        <v/>
      </c>
      <c r="S182" s="20"/>
      <c r="T182" s="24"/>
      <c r="U182" s="20"/>
      <c r="V182" s="21"/>
      <c r="W182" s="20"/>
      <c r="X182" s="26" t="str">
        <f aca="false">IF(OR(T182="",U182="SKIP"),"",IF(C182="Sell",(N182-T182),(T182-N182))*Mult*O182)</f>
        <v/>
      </c>
      <c r="Y182" s="26" t="str">
        <f aca="false">IF(X182="","",Legs*O182*IF(B182="SPX",CommSPX,CommSPY))</f>
        <v/>
      </c>
      <c r="Z182" s="26" t="str">
        <f aca="false">IF(X182="","",X182-Y182)</f>
        <v/>
      </c>
      <c r="AA182" s="27" t="str">
        <f aca="false">IF(OR(Z182="",Q182=0),"",Z182/(Q182*Mult*O182))</f>
        <v/>
      </c>
      <c r="AB182" s="20"/>
    </row>
    <row r="183" customFormat="false" ht="15" hidden="false" customHeight="false" outlineLevel="0" collapsed="false">
      <c r="A183" s="19"/>
      <c r="B183" s="20"/>
      <c r="C183" s="20"/>
      <c r="D183" s="19"/>
      <c r="E183" s="20"/>
      <c r="F183" s="21"/>
      <c r="G183" s="22"/>
      <c r="H183" s="22"/>
      <c r="I183" s="21"/>
      <c r="J183" s="21"/>
      <c r="K183" s="21"/>
      <c r="L183" s="23" t="str">
        <f aca="false">IF(I183="","",MIN(I183-J183,K183-I183))</f>
        <v/>
      </c>
      <c r="M183" s="22"/>
      <c r="N183" s="24"/>
      <c r="O183" s="20"/>
      <c r="P183" s="25" t="str">
        <f aca="false">IF(N183="","",IF(C183="Sell",N183*(1-TargetPct),N183*(1+TargetPct)))</f>
        <v/>
      </c>
      <c r="Q183" s="25" t="str">
        <f aca="false">IF(N183="","",IF(C183="Sell",L183-N183,N183))</f>
        <v/>
      </c>
      <c r="R183" s="25" t="str">
        <f aca="false">IF(N183="","",IF(C183="Sell",N183,L183-N183))</f>
        <v/>
      </c>
      <c r="S183" s="20"/>
      <c r="T183" s="24"/>
      <c r="U183" s="20"/>
      <c r="V183" s="21"/>
      <c r="W183" s="20"/>
      <c r="X183" s="26" t="str">
        <f aca="false">IF(OR(T183="",U183="SKIP"),"",IF(C183="Sell",(N183-T183),(T183-N183))*Mult*O183)</f>
        <v/>
      </c>
      <c r="Y183" s="26" t="str">
        <f aca="false">IF(X183="","",Legs*O183*IF(B183="SPX",CommSPX,CommSPY))</f>
        <v/>
      </c>
      <c r="Z183" s="26" t="str">
        <f aca="false">IF(X183="","",X183-Y183)</f>
        <v/>
      </c>
      <c r="AA183" s="27" t="str">
        <f aca="false">IF(OR(Z183="",Q183=0),"",Z183/(Q183*Mult*O183))</f>
        <v/>
      </c>
      <c r="AB183" s="20"/>
    </row>
    <row r="184" customFormat="false" ht="15" hidden="false" customHeight="false" outlineLevel="0" collapsed="false">
      <c r="A184" s="19"/>
      <c r="B184" s="20"/>
      <c r="C184" s="20"/>
      <c r="D184" s="19"/>
      <c r="E184" s="20"/>
      <c r="F184" s="21"/>
      <c r="G184" s="22"/>
      <c r="H184" s="22"/>
      <c r="I184" s="21"/>
      <c r="J184" s="21"/>
      <c r="K184" s="21"/>
      <c r="L184" s="23" t="str">
        <f aca="false">IF(I184="","",MIN(I184-J184,K184-I184))</f>
        <v/>
      </c>
      <c r="M184" s="22"/>
      <c r="N184" s="24"/>
      <c r="O184" s="20"/>
      <c r="P184" s="25" t="str">
        <f aca="false">IF(N184="","",IF(C184="Sell",N184*(1-TargetPct),N184*(1+TargetPct)))</f>
        <v/>
      </c>
      <c r="Q184" s="25" t="str">
        <f aca="false">IF(N184="","",IF(C184="Sell",L184-N184,N184))</f>
        <v/>
      </c>
      <c r="R184" s="25" t="str">
        <f aca="false">IF(N184="","",IF(C184="Sell",N184,L184-N184))</f>
        <v/>
      </c>
      <c r="S184" s="20"/>
      <c r="T184" s="24"/>
      <c r="U184" s="20"/>
      <c r="V184" s="21"/>
      <c r="W184" s="20"/>
      <c r="X184" s="26" t="str">
        <f aca="false">IF(OR(T184="",U184="SKIP"),"",IF(C184="Sell",(N184-T184),(T184-N184))*Mult*O184)</f>
        <v/>
      </c>
      <c r="Y184" s="26" t="str">
        <f aca="false">IF(X184="","",Legs*O184*IF(B184="SPX",CommSPX,CommSPY))</f>
        <v/>
      </c>
      <c r="Z184" s="26" t="str">
        <f aca="false">IF(X184="","",X184-Y184)</f>
        <v/>
      </c>
      <c r="AA184" s="27" t="str">
        <f aca="false">IF(OR(Z184="",Q184=0),"",Z184/(Q184*Mult*O184))</f>
        <v/>
      </c>
      <c r="AB184" s="20"/>
    </row>
    <row r="185" customFormat="false" ht="15" hidden="false" customHeight="false" outlineLevel="0" collapsed="false">
      <c r="A185" s="19"/>
      <c r="B185" s="20"/>
      <c r="C185" s="20"/>
      <c r="D185" s="19"/>
      <c r="E185" s="20"/>
      <c r="F185" s="21"/>
      <c r="G185" s="22"/>
      <c r="H185" s="22"/>
      <c r="I185" s="21"/>
      <c r="J185" s="21"/>
      <c r="K185" s="21"/>
      <c r="L185" s="23" t="str">
        <f aca="false">IF(I185="","",MIN(I185-J185,K185-I185))</f>
        <v/>
      </c>
      <c r="M185" s="22"/>
      <c r="N185" s="24"/>
      <c r="O185" s="20"/>
      <c r="P185" s="25" t="str">
        <f aca="false">IF(N185="","",IF(C185="Sell",N185*(1-TargetPct),N185*(1+TargetPct)))</f>
        <v/>
      </c>
      <c r="Q185" s="25" t="str">
        <f aca="false">IF(N185="","",IF(C185="Sell",L185-N185,N185))</f>
        <v/>
      </c>
      <c r="R185" s="25" t="str">
        <f aca="false">IF(N185="","",IF(C185="Sell",N185,L185-N185))</f>
        <v/>
      </c>
      <c r="S185" s="20"/>
      <c r="T185" s="24"/>
      <c r="U185" s="20"/>
      <c r="V185" s="21"/>
      <c r="W185" s="20"/>
      <c r="X185" s="26" t="str">
        <f aca="false">IF(OR(T185="",U185="SKIP"),"",IF(C185="Sell",(N185-T185),(T185-N185))*Mult*O185)</f>
        <v/>
      </c>
      <c r="Y185" s="26" t="str">
        <f aca="false">IF(X185="","",Legs*O185*IF(B185="SPX",CommSPX,CommSPY))</f>
        <v/>
      </c>
      <c r="Z185" s="26" t="str">
        <f aca="false">IF(X185="","",X185-Y185)</f>
        <v/>
      </c>
      <c r="AA185" s="27" t="str">
        <f aca="false">IF(OR(Z185="",Q185=0),"",Z185/(Q185*Mult*O185))</f>
        <v/>
      </c>
      <c r="AB185" s="20"/>
    </row>
    <row r="186" customFormat="false" ht="15" hidden="false" customHeight="false" outlineLevel="0" collapsed="false">
      <c r="A186" s="19"/>
      <c r="B186" s="20"/>
      <c r="C186" s="20"/>
      <c r="D186" s="19"/>
      <c r="E186" s="20"/>
      <c r="F186" s="21"/>
      <c r="G186" s="22"/>
      <c r="H186" s="22"/>
      <c r="I186" s="21"/>
      <c r="J186" s="21"/>
      <c r="K186" s="21"/>
      <c r="L186" s="23" t="str">
        <f aca="false">IF(I186="","",MIN(I186-J186,K186-I186))</f>
        <v/>
      </c>
      <c r="M186" s="22"/>
      <c r="N186" s="24"/>
      <c r="O186" s="20"/>
      <c r="P186" s="25" t="str">
        <f aca="false">IF(N186="","",IF(C186="Sell",N186*(1-TargetPct),N186*(1+TargetPct)))</f>
        <v/>
      </c>
      <c r="Q186" s="25" t="str">
        <f aca="false">IF(N186="","",IF(C186="Sell",L186-N186,N186))</f>
        <v/>
      </c>
      <c r="R186" s="25" t="str">
        <f aca="false">IF(N186="","",IF(C186="Sell",N186,L186-N186))</f>
        <v/>
      </c>
      <c r="S186" s="20"/>
      <c r="T186" s="24"/>
      <c r="U186" s="20"/>
      <c r="V186" s="21"/>
      <c r="W186" s="20"/>
      <c r="X186" s="26" t="str">
        <f aca="false">IF(OR(T186="",U186="SKIP"),"",IF(C186="Sell",(N186-T186),(T186-N186))*Mult*O186)</f>
        <v/>
      </c>
      <c r="Y186" s="26" t="str">
        <f aca="false">IF(X186="","",Legs*O186*IF(B186="SPX",CommSPX,CommSPY))</f>
        <v/>
      </c>
      <c r="Z186" s="26" t="str">
        <f aca="false">IF(X186="","",X186-Y186)</f>
        <v/>
      </c>
      <c r="AA186" s="27" t="str">
        <f aca="false">IF(OR(Z186="",Q186=0),"",Z186/(Q186*Mult*O186))</f>
        <v/>
      </c>
      <c r="AB186" s="20"/>
    </row>
    <row r="187" customFormat="false" ht="15" hidden="false" customHeight="false" outlineLevel="0" collapsed="false">
      <c r="A187" s="19"/>
      <c r="B187" s="20"/>
      <c r="C187" s="20"/>
      <c r="D187" s="19"/>
      <c r="E187" s="20"/>
      <c r="F187" s="21"/>
      <c r="G187" s="22"/>
      <c r="H187" s="22"/>
      <c r="I187" s="21"/>
      <c r="J187" s="21"/>
      <c r="K187" s="21"/>
      <c r="L187" s="23" t="str">
        <f aca="false">IF(I187="","",MIN(I187-J187,K187-I187))</f>
        <v/>
      </c>
      <c r="M187" s="22"/>
      <c r="N187" s="24"/>
      <c r="O187" s="20"/>
      <c r="P187" s="25" t="str">
        <f aca="false">IF(N187="","",IF(C187="Sell",N187*(1-TargetPct),N187*(1+TargetPct)))</f>
        <v/>
      </c>
      <c r="Q187" s="25" t="str">
        <f aca="false">IF(N187="","",IF(C187="Sell",L187-N187,N187))</f>
        <v/>
      </c>
      <c r="R187" s="25" t="str">
        <f aca="false">IF(N187="","",IF(C187="Sell",N187,L187-N187))</f>
        <v/>
      </c>
      <c r="S187" s="20"/>
      <c r="T187" s="24"/>
      <c r="U187" s="20"/>
      <c r="V187" s="21"/>
      <c r="W187" s="20"/>
      <c r="X187" s="26" t="str">
        <f aca="false">IF(OR(T187="",U187="SKIP"),"",IF(C187="Sell",(N187-T187),(T187-N187))*Mult*O187)</f>
        <v/>
      </c>
      <c r="Y187" s="26" t="str">
        <f aca="false">IF(X187="","",Legs*O187*IF(B187="SPX",CommSPX,CommSPY))</f>
        <v/>
      </c>
      <c r="Z187" s="26" t="str">
        <f aca="false">IF(X187="","",X187-Y187)</f>
        <v/>
      </c>
      <c r="AA187" s="27" t="str">
        <f aca="false">IF(OR(Z187="",Q187=0),"",Z187/(Q187*Mult*O187))</f>
        <v/>
      </c>
      <c r="AB187" s="20"/>
    </row>
    <row r="188" customFormat="false" ht="15" hidden="false" customHeight="false" outlineLevel="0" collapsed="false">
      <c r="A188" s="19"/>
      <c r="B188" s="20"/>
      <c r="C188" s="20"/>
      <c r="D188" s="19"/>
      <c r="E188" s="20"/>
      <c r="F188" s="21"/>
      <c r="G188" s="22"/>
      <c r="H188" s="22"/>
      <c r="I188" s="21"/>
      <c r="J188" s="21"/>
      <c r="K188" s="21"/>
      <c r="L188" s="23" t="str">
        <f aca="false">IF(I188="","",MIN(I188-J188,K188-I188))</f>
        <v/>
      </c>
      <c r="M188" s="22"/>
      <c r="N188" s="24"/>
      <c r="O188" s="20"/>
      <c r="P188" s="25" t="str">
        <f aca="false">IF(N188="","",IF(C188="Sell",N188*(1-TargetPct),N188*(1+TargetPct)))</f>
        <v/>
      </c>
      <c r="Q188" s="25" t="str">
        <f aca="false">IF(N188="","",IF(C188="Sell",L188-N188,N188))</f>
        <v/>
      </c>
      <c r="R188" s="25" t="str">
        <f aca="false">IF(N188="","",IF(C188="Sell",N188,L188-N188))</f>
        <v/>
      </c>
      <c r="S188" s="20"/>
      <c r="T188" s="24"/>
      <c r="U188" s="20"/>
      <c r="V188" s="21"/>
      <c r="W188" s="20"/>
      <c r="X188" s="26" t="str">
        <f aca="false">IF(OR(T188="",U188="SKIP"),"",IF(C188="Sell",(N188-T188),(T188-N188))*Mult*O188)</f>
        <v/>
      </c>
      <c r="Y188" s="26" t="str">
        <f aca="false">IF(X188="","",Legs*O188*IF(B188="SPX",CommSPX,CommSPY))</f>
        <v/>
      </c>
      <c r="Z188" s="26" t="str">
        <f aca="false">IF(X188="","",X188-Y188)</f>
        <v/>
      </c>
      <c r="AA188" s="27" t="str">
        <f aca="false">IF(OR(Z188="",Q188=0),"",Z188/(Q188*Mult*O188))</f>
        <v/>
      </c>
      <c r="AB188" s="20"/>
    </row>
    <row r="189" customFormat="false" ht="15" hidden="false" customHeight="false" outlineLevel="0" collapsed="false">
      <c r="A189" s="19"/>
      <c r="B189" s="20"/>
      <c r="C189" s="20"/>
      <c r="D189" s="19"/>
      <c r="E189" s="20"/>
      <c r="F189" s="21"/>
      <c r="G189" s="22"/>
      <c r="H189" s="22"/>
      <c r="I189" s="21"/>
      <c r="J189" s="21"/>
      <c r="K189" s="21"/>
      <c r="L189" s="23" t="str">
        <f aca="false">IF(I189="","",MIN(I189-J189,K189-I189))</f>
        <v/>
      </c>
      <c r="M189" s="22"/>
      <c r="N189" s="24"/>
      <c r="O189" s="20"/>
      <c r="P189" s="25" t="str">
        <f aca="false">IF(N189="","",IF(C189="Sell",N189*(1-TargetPct),N189*(1+TargetPct)))</f>
        <v/>
      </c>
      <c r="Q189" s="25" t="str">
        <f aca="false">IF(N189="","",IF(C189="Sell",L189-N189,N189))</f>
        <v/>
      </c>
      <c r="R189" s="25" t="str">
        <f aca="false">IF(N189="","",IF(C189="Sell",N189,L189-N189))</f>
        <v/>
      </c>
      <c r="S189" s="20"/>
      <c r="T189" s="24"/>
      <c r="U189" s="20"/>
      <c r="V189" s="21"/>
      <c r="W189" s="20"/>
      <c r="X189" s="26" t="str">
        <f aca="false">IF(OR(T189="",U189="SKIP"),"",IF(C189="Sell",(N189-T189),(T189-N189))*Mult*O189)</f>
        <v/>
      </c>
      <c r="Y189" s="26" t="str">
        <f aca="false">IF(X189="","",Legs*O189*IF(B189="SPX",CommSPX,CommSPY))</f>
        <v/>
      </c>
      <c r="Z189" s="26" t="str">
        <f aca="false">IF(X189="","",X189-Y189)</f>
        <v/>
      </c>
      <c r="AA189" s="27" t="str">
        <f aca="false">IF(OR(Z189="",Q189=0),"",Z189/(Q189*Mult*O189))</f>
        <v/>
      </c>
      <c r="AB189" s="20"/>
    </row>
    <row r="190" customFormat="false" ht="15" hidden="false" customHeight="false" outlineLevel="0" collapsed="false">
      <c r="A190" s="19"/>
      <c r="B190" s="20"/>
      <c r="C190" s="20"/>
      <c r="D190" s="19"/>
      <c r="E190" s="20"/>
      <c r="F190" s="21"/>
      <c r="G190" s="22"/>
      <c r="H190" s="22"/>
      <c r="I190" s="21"/>
      <c r="J190" s="21"/>
      <c r="K190" s="21"/>
      <c r="L190" s="23" t="str">
        <f aca="false">IF(I190="","",MIN(I190-J190,K190-I190))</f>
        <v/>
      </c>
      <c r="M190" s="22"/>
      <c r="N190" s="24"/>
      <c r="O190" s="20"/>
      <c r="P190" s="25" t="str">
        <f aca="false">IF(N190="","",IF(C190="Sell",N190*(1-TargetPct),N190*(1+TargetPct)))</f>
        <v/>
      </c>
      <c r="Q190" s="25" t="str">
        <f aca="false">IF(N190="","",IF(C190="Sell",L190-N190,N190))</f>
        <v/>
      </c>
      <c r="R190" s="25" t="str">
        <f aca="false">IF(N190="","",IF(C190="Sell",N190,L190-N190))</f>
        <v/>
      </c>
      <c r="S190" s="20"/>
      <c r="T190" s="24"/>
      <c r="U190" s="20"/>
      <c r="V190" s="21"/>
      <c r="W190" s="20"/>
      <c r="X190" s="26" t="str">
        <f aca="false">IF(OR(T190="",U190="SKIP"),"",IF(C190="Sell",(N190-T190),(T190-N190))*Mult*O190)</f>
        <v/>
      </c>
      <c r="Y190" s="26" t="str">
        <f aca="false">IF(X190="","",Legs*O190*IF(B190="SPX",CommSPX,CommSPY))</f>
        <v/>
      </c>
      <c r="Z190" s="26" t="str">
        <f aca="false">IF(X190="","",X190-Y190)</f>
        <v/>
      </c>
      <c r="AA190" s="27" t="str">
        <f aca="false">IF(OR(Z190="",Q190=0),"",Z190/(Q190*Mult*O190))</f>
        <v/>
      </c>
      <c r="AB190" s="20"/>
    </row>
    <row r="191" customFormat="false" ht="15" hidden="false" customHeight="false" outlineLevel="0" collapsed="false">
      <c r="A191" s="19"/>
      <c r="B191" s="20"/>
      <c r="C191" s="20"/>
      <c r="D191" s="19"/>
      <c r="E191" s="20"/>
      <c r="F191" s="21"/>
      <c r="G191" s="22"/>
      <c r="H191" s="22"/>
      <c r="I191" s="21"/>
      <c r="J191" s="21"/>
      <c r="K191" s="21"/>
      <c r="L191" s="23" t="str">
        <f aca="false">IF(I191="","",MIN(I191-J191,K191-I191))</f>
        <v/>
      </c>
      <c r="M191" s="22"/>
      <c r="N191" s="24"/>
      <c r="O191" s="20"/>
      <c r="P191" s="25" t="str">
        <f aca="false">IF(N191="","",IF(C191="Sell",N191*(1-TargetPct),N191*(1+TargetPct)))</f>
        <v/>
      </c>
      <c r="Q191" s="25" t="str">
        <f aca="false">IF(N191="","",IF(C191="Sell",L191-N191,N191))</f>
        <v/>
      </c>
      <c r="R191" s="25" t="str">
        <f aca="false">IF(N191="","",IF(C191="Sell",N191,L191-N191))</f>
        <v/>
      </c>
      <c r="S191" s="20"/>
      <c r="T191" s="24"/>
      <c r="U191" s="20"/>
      <c r="V191" s="21"/>
      <c r="W191" s="20"/>
      <c r="X191" s="26" t="str">
        <f aca="false">IF(OR(T191="",U191="SKIP"),"",IF(C191="Sell",(N191-T191),(T191-N191))*Mult*O191)</f>
        <v/>
      </c>
      <c r="Y191" s="26" t="str">
        <f aca="false">IF(X191="","",Legs*O191*IF(B191="SPX",CommSPX,CommSPY))</f>
        <v/>
      </c>
      <c r="Z191" s="26" t="str">
        <f aca="false">IF(X191="","",X191-Y191)</f>
        <v/>
      </c>
      <c r="AA191" s="27" t="str">
        <f aca="false">IF(OR(Z191="",Q191=0),"",Z191/(Q191*Mult*O191))</f>
        <v/>
      </c>
      <c r="AB191" s="20"/>
    </row>
    <row r="192" customFormat="false" ht="15" hidden="false" customHeight="false" outlineLevel="0" collapsed="false">
      <c r="A192" s="19"/>
      <c r="B192" s="20"/>
      <c r="C192" s="20"/>
      <c r="D192" s="19"/>
      <c r="E192" s="20"/>
      <c r="F192" s="21"/>
      <c r="G192" s="22"/>
      <c r="H192" s="22"/>
      <c r="I192" s="21"/>
      <c r="J192" s="21"/>
      <c r="K192" s="21"/>
      <c r="L192" s="23" t="str">
        <f aca="false">IF(I192="","",MIN(I192-J192,K192-I192))</f>
        <v/>
      </c>
      <c r="M192" s="22"/>
      <c r="N192" s="24"/>
      <c r="O192" s="20"/>
      <c r="P192" s="25" t="str">
        <f aca="false">IF(N192="","",IF(C192="Sell",N192*(1-TargetPct),N192*(1+TargetPct)))</f>
        <v/>
      </c>
      <c r="Q192" s="25" t="str">
        <f aca="false">IF(N192="","",IF(C192="Sell",L192-N192,N192))</f>
        <v/>
      </c>
      <c r="R192" s="25" t="str">
        <f aca="false">IF(N192="","",IF(C192="Sell",N192,L192-N192))</f>
        <v/>
      </c>
      <c r="S192" s="20"/>
      <c r="T192" s="24"/>
      <c r="U192" s="20"/>
      <c r="V192" s="21"/>
      <c r="W192" s="20"/>
      <c r="X192" s="26" t="str">
        <f aca="false">IF(OR(T192="",U192="SKIP"),"",IF(C192="Sell",(N192-T192),(T192-N192))*Mult*O192)</f>
        <v/>
      </c>
      <c r="Y192" s="26" t="str">
        <f aca="false">IF(X192="","",Legs*O192*IF(B192="SPX",CommSPX,CommSPY))</f>
        <v/>
      </c>
      <c r="Z192" s="26" t="str">
        <f aca="false">IF(X192="","",X192-Y192)</f>
        <v/>
      </c>
      <c r="AA192" s="27" t="str">
        <f aca="false">IF(OR(Z192="",Q192=0),"",Z192/(Q192*Mult*O192))</f>
        <v/>
      </c>
      <c r="AB192" s="20"/>
    </row>
    <row r="193" customFormat="false" ht="15" hidden="false" customHeight="false" outlineLevel="0" collapsed="false">
      <c r="A193" s="19"/>
      <c r="B193" s="20"/>
      <c r="C193" s="20"/>
      <c r="D193" s="19"/>
      <c r="E193" s="20"/>
      <c r="F193" s="21"/>
      <c r="G193" s="22"/>
      <c r="H193" s="22"/>
      <c r="I193" s="21"/>
      <c r="J193" s="21"/>
      <c r="K193" s="21"/>
      <c r="L193" s="23" t="str">
        <f aca="false">IF(I193="","",MIN(I193-J193,K193-I193))</f>
        <v/>
      </c>
      <c r="M193" s="22"/>
      <c r="N193" s="24"/>
      <c r="O193" s="20"/>
      <c r="P193" s="25" t="str">
        <f aca="false">IF(N193="","",IF(C193="Sell",N193*(1-TargetPct),N193*(1+TargetPct)))</f>
        <v/>
      </c>
      <c r="Q193" s="25" t="str">
        <f aca="false">IF(N193="","",IF(C193="Sell",L193-N193,N193))</f>
        <v/>
      </c>
      <c r="R193" s="25" t="str">
        <f aca="false">IF(N193="","",IF(C193="Sell",N193,L193-N193))</f>
        <v/>
      </c>
      <c r="S193" s="20"/>
      <c r="T193" s="24"/>
      <c r="U193" s="20"/>
      <c r="V193" s="21"/>
      <c r="W193" s="20"/>
      <c r="X193" s="26" t="str">
        <f aca="false">IF(OR(T193="",U193="SKIP"),"",IF(C193="Sell",(N193-T193),(T193-N193))*Mult*O193)</f>
        <v/>
      </c>
      <c r="Y193" s="26" t="str">
        <f aca="false">IF(X193="","",Legs*O193*IF(B193="SPX",CommSPX,CommSPY))</f>
        <v/>
      </c>
      <c r="Z193" s="26" t="str">
        <f aca="false">IF(X193="","",X193-Y193)</f>
        <v/>
      </c>
      <c r="AA193" s="27" t="str">
        <f aca="false">IF(OR(Z193="",Q193=0),"",Z193/(Q193*Mult*O193))</f>
        <v/>
      </c>
      <c r="AB193" s="20"/>
    </row>
    <row r="194" customFormat="false" ht="15" hidden="false" customHeight="false" outlineLevel="0" collapsed="false">
      <c r="A194" s="19"/>
      <c r="B194" s="20"/>
      <c r="C194" s="20"/>
      <c r="D194" s="19"/>
      <c r="E194" s="20"/>
      <c r="F194" s="21"/>
      <c r="G194" s="22"/>
      <c r="H194" s="22"/>
      <c r="I194" s="21"/>
      <c r="J194" s="21"/>
      <c r="K194" s="21"/>
      <c r="L194" s="23" t="str">
        <f aca="false">IF(I194="","",MIN(I194-J194,K194-I194))</f>
        <v/>
      </c>
      <c r="M194" s="22"/>
      <c r="N194" s="24"/>
      <c r="O194" s="20"/>
      <c r="P194" s="25" t="str">
        <f aca="false">IF(N194="","",IF(C194="Sell",N194*(1-TargetPct),N194*(1+TargetPct)))</f>
        <v/>
      </c>
      <c r="Q194" s="25" t="str">
        <f aca="false">IF(N194="","",IF(C194="Sell",L194-N194,N194))</f>
        <v/>
      </c>
      <c r="R194" s="25" t="str">
        <f aca="false">IF(N194="","",IF(C194="Sell",N194,L194-N194))</f>
        <v/>
      </c>
      <c r="S194" s="20"/>
      <c r="T194" s="24"/>
      <c r="U194" s="20"/>
      <c r="V194" s="21"/>
      <c r="W194" s="20"/>
      <c r="X194" s="26" t="str">
        <f aca="false">IF(OR(T194="",U194="SKIP"),"",IF(C194="Sell",(N194-T194),(T194-N194))*Mult*O194)</f>
        <v/>
      </c>
      <c r="Y194" s="26" t="str">
        <f aca="false">IF(X194="","",Legs*O194*IF(B194="SPX",CommSPX,CommSPY))</f>
        <v/>
      </c>
      <c r="Z194" s="26" t="str">
        <f aca="false">IF(X194="","",X194-Y194)</f>
        <v/>
      </c>
      <c r="AA194" s="27" t="str">
        <f aca="false">IF(OR(Z194="",Q194=0),"",Z194/(Q194*Mult*O194))</f>
        <v/>
      </c>
      <c r="AB194" s="20"/>
    </row>
    <row r="195" customFormat="false" ht="15" hidden="false" customHeight="false" outlineLevel="0" collapsed="false">
      <c r="A195" s="19"/>
      <c r="B195" s="20"/>
      <c r="C195" s="20"/>
      <c r="D195" s="19"/>
      <c r="E195" s="20"/>
      <c r="F195" s="21"/>
      <c r="G195" s="22"/>
      <c r="H195" s="22"/>
      <c r="I195" s="21"/>
      <c r="J195" s="21"/>
      <c r="K195" s="21"/>
      <c r="L195" s="23" t="str">
        <f aca="false">IF(I195="","",MIN(I195-J195,K195-I195))</f>
        <v/>
      </c>
      <c r="M195" s="22"/>
      <c r="N195" s="24"/>
      <c r="O195" s="20"/>
      <c r="P195" s="25" t="str">
        <f aca="false">IF(N195="","",IF(C195="Sell",N195*(1-TargetPct),N195*(1+TargetPct)))</f>
        <v/>
      </c>
      <c r="Q195" s="25" t="str">
        <f aca="false">IF(N195="","",IF(C195="Sell",L195-N195,N195))</f>
        <v/>
      </c>
      <c r="R195" s="25" t="str">
        <f aca="false">IF(N195="","",IF(C195="Sell",N195,L195-N195))</f>
        <v/>
      </c>
      <c r="S195" s="20"/>
      <c r="T195" s="24"/>
      <c r="U195" s="20"/>
      <c r="V195" s="21"/>
      <c r="W195" s="20"/>
      <c r="X195" s="26" t="str">
        <f aca="false">IF(OR(T195="",U195="SKIP"),"",IF(C195="Sell",(N195-T195),(T195-N195))*Mult*O195)</f>
        <v/>
      </c>
      <c r="Y195" s="26" t="str">
        <f aca="false">IF(X195="","",Legs*O195*IF(B195="SPX",CommSPX,CommSPY))</f>
        <v/>
      </c>
      <c r="Z195" s="26" t="str">
        <f aca="false">IF(X195="","",X195-Y195)</f>
        <v/>
      </c>
      <c r="AA195" s="27" t="str">
        <f aca="false">IF(OR(Z195="",Q195=0),"",Z195/(Q195*Mult*O195))</f>
        <v/>
      </c>
      <c r="AB195" s="20"/>
    </row>
    <row r="196" customFormat="false" ht="15" hidden="false" customHeight="false" outlineLevel="0" collapsed="false">
      <c r="A196" s="19"/>
      <c r="B196" s="20"/>
      <c r="C196" s="20"/>
      <c r="D196" s="19"/>
      <c r="E196" s="20"/>
      <c r="F196" s="21"/>
      <c r="G196" s="22"/>
      <c r="H196" s="22"/>
      <c r="I196" s="21"/>
      <c r="J196" s="21"/>
      <c r="K196" s="21"/>
      <c r="L196" s="23" t="str">
        <f aca="false">IF(I196="","",MIN(I196-J196,K196-I196))</f>
        <v/>
      </c>
      <c r="M196" s="22"/>
      <c r="N196" s="24"/>
      <c r="O196" s="20"/>
      <c r="P196" s="25" t="str">
        <f aca="false">IF(N196="","",IF(C196="Sell",N196*(1-TargetPct),N196*(1+TargetPct)))</f>
        <v/>
      </c>
      <c r="Q196" s="25" t="str">
        <f aca="false">IF(N196="","",IF(C196="Sell",L196-N196,N196))</f>
        <v/>
      </c>
      <c r="R196" s="25" t="str">
        <f aca="false">IF(N196="","",IF(C196="Sell",N196,L196-N196))</f>
        <v/>
      </c>
      <c r="S196" s="20"/>
      <c r="T196" s="24"/>
      <c r="U196" s="20"/>
      <c r="V196" s="21"/>
      <c r="W196" s="20"/>
      <c r="X196" s="26" t="str">
        <f aca="false">IF(OR(T196="",U196="SKIP"),"",IF(C196="Sell",(N196-T196),(T196-N196))*Mult*O196)</f>
        <v/>
      </c>
      <c r="Y196" s="26" t="str">
        <f aca="false">IF(X196="","",Legs*O196*IF(B196="SPX",CommSPX,CommSPY))</f>
        <v/>
      </c>
      <c r="Z196" s="26" t="str">
        <f aca="false">IF(X196="","",X196-Y196)</f>
        <v/>
      </c>
      <c r="AA196" s="27" t="str">
        <f aca="false">IF(OR(Z196="",Q196=0),"",Z196/(Q196*Mult*O196))</f>
        <v/>
      </c>
      <c r="AB196" s="20"/>
    </row>
    <row r="197" customFormat="false" ht="15" hidden="false" customHeight="false" outlineLevel="0" collapsed="false">
      <c r="A197" s="19"/>
      <c r="B197" s="20"/>
      <c r="C197" s="20"/>
      <c r="D197" s="19"/>
      <c r="E197" s="20"/>
      <c r="F197" s="21"/>
      <c r="G197" s="22"/>
      <c r="H197" s="22"/>
      <c r="I197" s="21"/>
      <c r="J197" s="21"/>
      <c r="K197" s="21"/>
      <c r="L197" s="23" t="str">
        <f aca="false">IF(I197="","",MIN(I197-J197,K197-I197))</f>
        <v/>
      </c>
      <c r="M197" s="22"/>
      <c r="N197" s="24"/>
      <c r="O197" s="20"/>
      <c r="P197" s="25" t="str">
        <f aca="false">IF(N197="","",IF(C197="Sell",N197*(1-TargetPct),N197*(1+TargetPct)))</f>
        <v/>
      </c>
      <c r="Q197" s="25" t="str">
        <f aca="false">IF(N197="","",IF(C197="Sell",L197-N197,N197))</f>
        <v/>
      </c>
      <c r="R197" s="25" t="str">
        <f aca="false">IF(N197="","",IF(C197="Sell",N197,L197-N197))</f>
        <v/>
      </c>
      <c r="S197" s="20"/>
      <c r="T197" s="24"/>
      <c r="U197" s="20"/>
      <c r="V197" s="21"/>
      <c r="W197" s="20"/>
      <c r="X197" s="26" t="str">
        <f aca="false">IF(OR(T197="",U197="SKIP"),"",IF(C197="Sell",(N197-T197),(T197-N197))*Mult*O197)</f>
        <v/>
      </c>
      <c r="Y197" s="26" t="str">
        <f aca="false">IF(X197="","",Legs*O197*IF(B197="SPX",CommSPX,CommSPY))</f>
        <v/>
      </c>
      <c r="Z197" s="26" t="str">
        <f aca="false">IF(X197="","",X197-Y197)</f>
        <v/>
      </c>
      <c r="AA197" s="27" t="str">
        <f aca="false">IF(OR(Z197="",Q197=0),"",Z197/(Q197*Mult*O197))</f>
        <v/>
      </c>
      <c r="AB197" s="20"/>
    </row>
    <row r="198" customFormat="false" ht="15" hidden="false" customHeight="false" outlineLevel="0" collapsed="false">
      <c r="A198" s="19"/>
      <c r="B198" s="20"/>
      <c r="C198" s="20"/>
      <c r="D198" s="19"/>
      <c r="E198" s="20"/>
      <c r="F198" s="21"/>
      <c r="G198" s="22"/>
      <c r="H198" s="22"/>
      <c r="I198" s="21"/>
      <c r="J198" s="21"/>
      <c r="K198" s="21"/>
      <c r="L198" s="23" t="str">
        <f aca="false">IF(I198="","",MIN(I198-J198,K198-I198))</f>
        <v/>
      </c>
      <c r="M198" s="22"/>
      <c r="N198" s="24"/>
      <c r="O198" s="20"/>
      <c r="P198" s="25" t="str">
        <f aca="false">IF(N198="","",IF(C198="Sell",N198*(1-TargetPct),N198*(1+TargetPct)))</f>
        <v/>
      </c>
      <c r="Q198" s="25" t="str">
        <f aca="false">IF(N198="","",IF(C198="Sell",L198-N198,N198))</f>
        <v/>
      </c>
      <c r="R198" s="25" t="str">
        <f aca="false">IF(N198="","",IF(C198="Sell",N198,L198-N198))</f>
        <v/>
      </c>
      <c r="S198" s="20"/>
      <c r="T198" s="24"/>
      <c r="U198" s="20"/>
      <c r="V198" s="21"/>
      <c r="W198" s="20"/>
      <c r="X198" s="26" t="str">
        <f aca="false">IF(OR(T198="",U198="SKIP"),"",IF(C198="Sell",(N198-T198),(T198-N198))*Mult*O198)</f>
        <v/>
      </c>
      <c r="Y198" s="26" t="str">
        <f aca="false">IF(X198="","",Legs*O198*IF(B198="SPX",CommSPX,CommSPY))</f>
        <v/>
      </c>
      <c r="Z198" s="26" t="str">
        <f aca="false">IF(X198="","",X198-Y198)</f>
        <v/>
      </c>
      <c r="AA198" s="27" t="str">
        <f aca="false">IF(OR(Z198="",Q198=0),"",Z198/(Q198*Mult*O198))</f>
        <v/>
      </c>
      <c r="AB198" s="20"/>
    </row>
    <row r="199" customFormat="false" ht="15" hidden="false" customHeight="false" outlineLevel="0" collapsed="false">
      <c r="A199" s="19"/>
      <c r="B199" s="20"/>
      <c r="C199" s="20"/>
      <c r="D199" s="19"/>
      <c r="E199" s="20"/>
      <c r="F199" s="21"/>
      <c r="G199" s="22"/>
      <c r="H199" s="22"/>
      <c r="I199" s="21"/>
      <c r="J199" s="21"/>
      <c r="K199" s="21"/>
      <c r="L199" s="23" t="str">
        <f aca="false">IF(I199="","",MIN(I199-J199,K199-I199))</f>
        <v/>
      </c>
      <c r="M199" s="22"/>
      <c r="N199" s="24"/>
      <c r="O199" s="20"/>
      <c r="P199" s="25" t="str">
        <f aca="false">IF(N199="","",IF(C199="Sell",N199*(1-TargetPct),N199*(1+TargetPct)))</f>
        <v/>
      </c>
      <c r="Q199" s="25" t="str">
        <f aca="false">IF(N199="","",IF(C199="Sell",L199-N199,N199))</f>
        <v/>
      </c>
      <c r="R199" s="25" t="str">
        <f aca="false">IF(N199="","",IF(C199="Sell",N199,L199-N199))</f>
        <v/>
      </c>
      <c r="S199" s="20"/>
      <c r="T199" s="24"/>
      <c r="U199" s="20"/>
      <c r="V199" s="21"/>
      <c r="W199" s="20"/>
      <c r="X199" s="26" t="str">
        <f aca="false">IF(OR(T199="",U199="SKIP"),"",IF(C199="Sell",(N199-T199),(T199-N199))*Mult*O199)</f>
        <v/>
      </c>
      <c r="Y199" s="26" t="str">
        <f aca="false">IF(X199="","",Legs*O199*IF(B199="SPX",CommSPX,CommSPY))</f>
        <v/>
      </c>
      <c r="Z199" s="26" t="str">
        <f aca="false">IF(X199="","",X199-Y199)</f>
        <v/>
      </c>
      <c r="AA199" s="27" t="str">
        <f aca="false">IF(OR(Z199="",Q199=0),"",Z199/(Q199*Mult*O199))</f>
        <v/>
      </c>
      <c r="AB199" s="20"/>
    </row>
    <row r="200" customFormat="false" ht="15" hidden="false" customHeight="false" outlineLevel="0" collapsed="false">
      <c r="A200" s="19"/>
      <c r="B200" s="20"/>
      <c r="C200" s="20"/>
      <c r="D200" s="19"/>
      <c r="E200" s="20"/>
      <c r="F200" s="21"/>
      <c r="G200" s="22"/>
      <c r="H200" s="22"/>
      <c r="I200" s="21"/>
      <c r="J200" s="21"/>
      <c r="K200" s="21"/>
      <c r="L200" s="23" t="str">
        <f aca="false">IF(I200="","",MIN(I200-J200,K200-I200))</f>
        <v/>
      </c>
      <c r="M200" s="22"/>
      <c r="N200" s="24"/>
      <c r="O200" s="20"/>
      <c r="P200" s="25" t="str">
        <f aca="false">IF(N200="","",IF(C200="Sell",N200*(1-TargetPct),N200*(1+TargetPct)))</f>
        <v/>
      </c>
      <c r="Q200" s="25" t="str">
        <f aca="false">IF(N200="","",IF(C200="Sell",L200-N200,N200))</f>
        <v/>
      </c>
      <c r="R200" s="25" t="str">
        <f aca="false">IF(N200="","",IF(C200="Sell",N200,L200-N200))</f>
        <v/>
      </c>
      <c r="S200" s="20"/>
      <c r="T200" s="24"/>
      <c r="U200" s="20"/>
      <c r="V200" s="21"/>
      <c r="W200" s="20"/>
      <c r="X200" s="26" t="str">
        <f aca="false">IF(OR(T200="",U200="SKIP"),"",IF(C200="Sell",(N200-T200),(T200-N200))*Mult*O200)</f>
        <v/>
      </c>
      <c r="Y200" s="26" t="str">
        <f aca="false">IF(X200="","",Legs*O200*IF(B200="SPX",CommSPX,CommSPY))</f>
        <v/>
      </c>
      <c r="Z200" s="26" t="str">
        <f aca="false">IF(X200="","",X200-Y200)</f>
        <v/>
      </c>
      <c r="AA200" s="27" t="str">
        <f aca="false">IF(OR(Z200="",Q200=0),"",Z200/(Q200*Mult*O200))</f>
        <v/>
      </c>
      <c r="AB200" s="20"/>
    </row>
    <row r="201" customFormat="false" ht="15" hidden="false" customHeight="false" outlineLevel="0" collapsed="false">
      <c r="A201" s="19"/>
      <c r="B201" s="20"/>
      <c r="C201" s="20"/>
      <c r="D201" s="19"/>
      <c r="E201" s="20"/>
      <c r="F201" s="21"/>
      <c r="G201" s="22"/>
      <c r="H201" s="22"/>
      <c r="I201" s="21"/>
      <c r="J201" s="21"/>
      <c r="K201" s="21"/>
      <c r="L201" s="23" t="str">
        <f aca="false">IF(I201="","",MIN(I201-J201,K201-I201))</f>
        <v/>
      </c>
      <c r="M201" s="22"/>
      <c r="N201" s="24"/>
      <c r="O201" s="20"/>
      <c r="P201" s="25" t="str">
        <f aca="false">IF(N201="","",IF(C201="Sell",N201*(1-TargetPct),N201*(1+TargetPct)))</f>
        <v/>
      </c>
      <c r="Q201" s="25" t="str">
        <f aca="false">IF(N201="","",IF(C201="Sell",L201-N201,N201))</f>
        <v/>
      </c>
      <c r="R201" s="25" t="str">
        <f aca="false">IF(N201="","",IF(C201="Sell",N201,L201-N201))</f>
        <v/>
      </c>
      <c r="S201" s="20"/>
      <c r="T201" s="24"/>
      <c r="U201" s="20"/>
      <c r="V201" s="21"/>
      <c r="W201" s="20"/>
      <c r="X201" s="26" t="str">
        <f aca="false">IF(OR(T201="",U201="SKIP"),"",IF(C201="Sell",(N201-T201),(T201-N201))*Mult*O201)</f>
        <v/>
      </c>
      <c r="Y201" s="26" t="str">
        <f aca="false">IF(X201="","",Legs*O201*IF(B201="SPX",CommSPX,CommSPY))</f>
        <v/>
      </c>
      <c r="Z201" s="26" t="str">
        <f aca="false">IF(X201="","",X201-Y201)</f>
        <v/>
      </c>
      <c r="AA201" s="27" t="str">
        <f aca="false">IF(OR(Z201="",Q201=0),"",Z201/(Q201*Mult*O201))</f>
        <v/>
      </c>
      <c r="AB201" s="20"/>
    </row>
    <row r="202" customFormat="false" ht="15" hidden="false" customHeight="false" outlineLevel="0" collapsed="false">
      <c r="A202" s="19"/>
      <c r="B202" s="20"/>
      <c r="C202" s="20"/>
      <c r="D202" s="19"/>
      <c r="E202" s="20"/>
      <c r="F202" s="21"/>
      <c r="G202" s="22"/>
      <c r="H202" s="22"/>
      <c r="I202" s="21"/>
      <c r="J202" s="21"/>
      <c r="K202" s="21"/>
      <c r="L202" s="23" t="str">
        <f aca="false">IF(I202="","",MIN(I202-J202,K202-I202))</f>
        <v/>
      </c>
      <c r="M202" s="22"/>
      <c r="N202" s="24"/>
      <c r="O202" s="20"/>
      <c r="P202" s="25" t="str">
        <f aca="false">IF(N202="","",IF(C202="Sell",N202*(1-TargetPct),N202*(1+TargetPct)))</f>
        <v/>
      </c>
      <c r="Q202" s="25" t="str">
        <f aca="false">IF(N202="","",IF(C202="Sell",L202-N202,N202))</f>
        <v/>
      </c>
      <c r="R202" s="25" t="str">
        <f aca="false">IF(N202="","",IF(C202="Sell",N202,L202-N202))</f>
        <v/>
      </c>
      <c r="S202" s="20"/>
      <c r="T202" s="24"/>
      <c r="U202" s="20"/>
      <c r="V202" s="21"/>
      <c r="W202" s="20"/>
      <c r="X202" s="26" t="str">
        <f aca="false">IF(OR(T202="",U202="SKIP"),"",IF(C202="Sell",(N202-T202),(T202-N202))*Mult*O202)</f>
        <v/>
      </c>
      <c r="Y202" s="26" t="str">
        <f aca="false">IF(X202="","",Legs*O202*IF(B202="SPX",CommSPX,CommSPY))</f>
        <v/>
      </c>
      <c r="Z202" s="26" t="str">
        <f aca="false">IF(X202="","",X202-Y202)</f>
        <v/>
      </c>
      <c r="AA202" s="27" t="str">
        <f aca="false">IF(OR(Z202="",Q202=0),"",Z202/(Q202*Mult*O202))</f>
        <v/>
      </c>
      <c r="AB202" s="20"/>
    </row>
    <row r="203" customFormat="false" ht="15" hidden="false" customHeight="false" outlineLevel="0" collapsed="false">
      <c r="A203" s="19"/>
      <c r="B203" s="20"/>
      <c r="C203" s="20"/>
      <c r="D203" s="19"/>
      <c r="E203" s="20"/>
      <c r="F203" s="21"/>
      <c r="G203" s="22"/>
      <c r="H203" s="22"/>
      <c r="I203" s="21"/>
      <c r="J203" s="21"/>
      <c r="K203" s="21"/>
      <c r="L203" s="23" t="str">
        <f aca="false">IF(I203="","",MIN(I203-J203,K203-I203))</f>
        <v/>
      </c>
      <c r="M203" s="22"/>
      <c r="N203" s="24"/>
      <c r="O203" s="20"/>
      <c r="P203" s="25" t="str">
        <f aca="false">IF(N203="","",IF(C203="Sell",N203*(1-TargetPct),N203*(1+TargetPct)))</f>
        <v/>
      </c>
      <c r="Q203" s="25" t="str">
        <f aca="false">IF(N203="","",IF(C203="Sell",L203-N203,N203))</f>
        <v/>
      </c>
      <c r="R203" s="25" t="str">
        <f aca="false">IF(N203="","",IF(C203="Sell",N203,L203-N203))</f>
        <v/>
      </c>
      <c r="S203" s="20"/>
      <c r="T203" s="24"/>
      <c r="U203" s="20"/>
      <c r="V203" s="21"/>
      <c r="W203" s="20"/>
      <c r="X203" s="26" t="str">
        <f aca="false">IF(OR(T203="",U203="SKIP"),"",IF(C203="Sell",(N203-T203),(T203-N203))*Mult*O203)</f>
        <v/>
      </c>
      <c r="Y203" s="26" t="str">
        <f aca="false">IF(X203="","",Legs*O203*IF(B203="SPX",CommSPX,CommSPY))</f>
        <v/>
      </c>
      <c r="Z203" s="26" t="str">
        <f aca="false">IF(X203="","",X203-Y203)</f>
        <v/>
      </c>
      <c r="AA203" s="27" t="str">
        <f aca="false">IF(OR(Z203="",Q203=0),"",Z203/(Q203*Mult*O203))</f>
        <v/>
      </c>
      <c r="AB203" s="20"/>
    </row>
    <row r="204" customFormat="false" ht="15" hidden="false" customHeight="false" outlineLevel="0" collapsed="false">
      <c r="A204" s="19"/>
      <c r="B204" s="20"/>
      <c r="C204" s="20"/>
      <c r="D204" s="19"/>
      <c r="E204" s="20"/>
      <c r="F204" s="21"/>
      <c r="G204" s="22"/>
      <c r="H204" s="22"/>
      <c r="I204" s="21"/>
      <c r="J204" s="21"/>
      <c r="K204" s="21"/>
      <c r="L204" s="23" t="str">
        <f aca="false">IF(I204="","",MIN(I204-J204,K204-I204))</f>
        <v/>
      </c>
      <c r="M204" s="22"/>
      <c r="N204" s="24"/>
      <c r="O204" s="20"/>
      <c r="P204" s="25" t="str">
        <f aca="false">IF(N204="","",IF(C204="Sell",N204*(1-TargetPct),N204*(1+TargetPct)))</f>
        <v/>
      </c>
      <c r="Q204" s="25" t="str">
        <f aca="false">IF(N204="","",IF(C204="Sell",L204-N204,N204))</f>
        <v/>
      </c>
      <c r="R204" s="25" t="str">
        <f aca="false">IF(N204="","",IF(C204="Sell",N204,L204-N204))</f>
        <v/>
      </c>
      <c r="S204" s="20"/>
      <c r="T204" s="24"/>
      <c r="U204" s="20"/>
      <c r="V204" s="21"/>
      <c r="W204" s="20"/>
      <c r="X204" s="26" t="str">
        <f aca="false">IF(OR(T204="",U204="SKIP"),"",IF(C204="Sell",(N204-T204),(T204-N204))*Mult*O204)</f>
        <v/>
      </c>
      <c r="Y204" s="26" t="str">
        <f aca="false">IF(X204="","",Legs*O204*IF(B204="SPX",CommSPX,CommSPY))</f>
        <v/>
      </c>
      <c r="Z204" s="26" t="str">
        <f aca="false">IF(X204="","",X204-Y204)</f>
        <v/>
      </c>
      <c r="AA204" s="27" t="str">
        <f aca="false">IF(OR(Z204="",Q204=0),"",Z204/(Q204*Mult*O204))</f>
        <v/>
      </c>
      <c r="AB204" s="20"/>
    </row>
    <row r="205" customFormat="false" ht="15" hidden="false" customHeight="false" outlineLevel="0" collapsed="false">
      <c r="A205" s="19"/>
      <c r="B205" s="20"/>
      <c r="C205" s="20"/>
      <c r="D205" s="19"/>
      <c r="E205" s="20"/>
      <c r="F205" s="21"/>
      <c r="G205" s="22"/>
      <c r="H205" s="22"/>
      <c r="I205" s="21"/>
      <c r="J205" s="21"/>
      <c r="K205" s="21"/>
      <c r="L205" s="23" t="str">
        <f aca="false">IF(I205="","",MIN(I205-J205,K205-I205))</f>
        <v/>
      </c>
      <c r="M205" s="22"/>
      <c r="N205" s="24"/>
      <c r="O205" s="20"/>
      <c r="P205" s="25" t="str">
        <f aca="false">IF(N205="","",IF(C205="Sell",N205*(1-TargetPct),N205*(1+TargetPct)))</f>
        <v/>
      </c>
      <c r="Q205" s="25" t="str">
        <f aca="false">IF(N205="","",IF(C205="Sell",L205-N205,N205))</f>
        <v/>
      </c>
      <c r="R205" s="25" t="str">
        <f aca="false">IF(N205="","",IF(C205="Sell",N205,L205-N205))</f>
        <v/>
      </c>
      <c r="S205" s="20"/>
      <c r="T205" s="24"/>
      <c r="U205" s="20"/>
      <c r="V205" s="21"/>
      <c r="W205" s="20"/>
      <c r="X205" s="26" t="str">
        <f aca="false">IF(OR(T205="",U205="SKIP"),"",IF(C205="Sell",(N205-T205),(T205-N205))*Mult*O205)</f>
        <v/>
      </c>
      <c r="Y205" s="26" t="str">
        <f aca="false">IF(X205="","",Legs*O205*IF(B205="SPX",CommSPX,CommSPY))</f>
        <v/>
      </c>
      <c r="Z205" s="26" t="str">
        <f aca="false">IF(X205="","",X205-Y205)</f>
        <v/>
      </c>
      <c r="AA205" s="27" t="str">
        <f aca="false">IF(OR(Z205="",Q205=0),"",Z205/(Q205*Mult*O205))</f>
        <v/>
      </c>
      <c r="AB205" s="20"/>
    </row>
    <row r="206" customFormat="false" ht="15" hidden="false" customHeight="false" outlineLevel="0" collapsed="false">
      <c r="A206" s="19"/>
      <c r="B206" s="20"/>
      <c r="C206" s="20"/>
      <c r="D206" s="19"/>
      <c r="E206" s="20"/>
      <c r="F206" s="21"/>
      <c r="G206" s="22"/>
      <c r="H206" s="22"/>
      <c r="I206" s="21"/>
      <c r="J206" s="21"/>
      <c r="K206" s="21"/>
      <c r="L206" s="23" t="str">
        <f aca="false">IF(I206="","",MIN(I206-J206,K206-I206))</f>
        <v/>
      </c>
      <c r="M206" s="22"/>
      <c r="N206" s="24"/>
      <c r="O206" s="20"/>
      <c r="P206" s="25" t="str">
        <f aca="false">IF(N206="","",IF(C206="Sell",N206*(1-TargetPct),N206*(1+TargetPct)))</f>
        <v/>
      </c>
      <c r="Q206" s="25" t="str">
        <f aca="false">IF(N206="","",IF(C206="Sell",L206-N206,N206))</f>
        <v/>
      </c>
      <c r="R206" s="25" t="str">
        <f aca="false">IF(N206="","",IF(C206="Sell",N206,L206-N206))</f>
        <v/>
      </c>
      <c r="S206" s="20"/>
      <c r="T206" s="24"/>
      <c r="U206" s="20"/>
      <c r="V206" s="21"/>
      <c r="W206" s="20"/>
      <c r="X206" s="26" t="str">
        <f aca="false">IF(OR(T206="",U206="SKIP"),"",IF(C206="Sell",(N206-T206),(T206-N206))*Mult*O206)</f>
        <v/>
      </c>
      <c r="Y206" s="26" t="str">
        <f aca="false">IF(X206="","",Legs*O206*IF(B206="SPX",CommSPX,CommSPY))</f>
        <v/>
      </c>
      <c r="Z206" s="26" t="str">
        <f aca="false">IF(X206="","",X206-Y206)</f>
        <v/>
      </c>
      <c r="AA206" s="27" t="str">
        <f aca="false">IF(OR(Z206="",Q206=0),"",Z206/(Q206*Mult*O206))</f>
        <v/>
      </c>
      <c r="AB206" s="20"/>
    </row>
    <row r="207" customFormat="false" ht="15" hidden="false" customHeight="false" outlineLevel="0" collapsed="false">
      <c r="A207" s="19"/>
      <c r="B207" s="20"/>
      <c r="C207" s="20"/>
      <c r="D207" s="19"/>
      <c r="E207" s="20"/>
      <c r="F207" s="21"/>
      <c r="G207" s="22"/>
      <c r="H207" s="22"/>
      <c r="I207" s="21"/>
      <c r="J207" s="21"/>
      <c r="K207" s="21"/>
      <c r="L207" s="23" t="str">
        <f aca="false">IF(I207="","",MIN(I207-J207,K207-I207))</f>
        <v/>
      </c>
      <c r="M207" s="22"/>
      <c r="N207" s="24"/>
      <c r="O207" s="20"/>
      <c r="P207" s="25" t="str">
        <f aca="false">IF(N207="","",IF(C207="Sell",N207*(1-TargetPct),N207*(1+TargetPct)))</f>
        <v/>
      </c>
      <c r="Q207" s="25" t="str">
        <f aca="false">IF(N207="","",IF(C207="Sell",L207-N207,N207))</f>
        <v/>
      </c>
      <c r="R207" s="25" t="str">
        <f aca="false">IF(N207="","",IF(C207="Sell",N207,L207-N207))</f>
        <v/>
      </c>
      <c r="S207" s="20"/>
      <c r="T207" s="24"/>
      <c r="U207" s="20"/>
      <c r="V207" s="21"/>
      <c r="W207" s="20"/>
      <c r="X207" s="26" t="str">
        <f aca="false">IF(OR(T207="",U207="SKIP"),"",IF(C207="Sell",(N207-T207),(T207-N207))*Mult*O207)</f>
        <v/>
      </c>
      <c r="Y207" s="26" t="str">
        <f aca="false">IF(X207="","",Legs*O207*IF(B207="SPX",CommSPX,CommSPY))</f>
        <v/>
      </c>
      <c r="Z207" s="26" t="str">
        <f aca="false">IF(X207="","",X207-Y207)</f>
        <v/>
      </c>
      <c r="AA207" s="27" t="str">
        <f aca="false">IF(OR(Z207="",Q207=0),"",Z207/(Q207*Mult*O207))</f>
        <v/>
      </c>
      <c r="AB207" s="20"/>
    </row>
    <row r="208" customFormat="false" ht="15" hidden="false" customHeight="false" outlineLevel="0" collapsed="false">
      <c r="A208" s="19"/>
      <c r="B208" s="20"/>
      <c r="C208" s="20"/>
      <c r="D208" s="19"/>
      <c r="E208" s="20"/>
      <c r="F208" s="21"/>
      <c r="G208" s="22"/>
      <c r="H208" s="22"/>
      <c r="I208" s="21"/>
      <c r="J208" s="21"/>
      <c r="K208" s="21"/>
      <c r="L208" s="23" t="str">
        <f aca="false">IF(I208="","",MIN(I208-J208,K208-I208))</f>
        <v/>
      </c>
      <c r="M208" s="22"/>
      <c r="N208" s="24"/>
      <c r="O208" s="20"/>
      <c r="P208" s="25" t="str">
        <f aca="false">IF(N208="","",IF(C208="Sell",N208*(1-TargetPct),N208*(1+TargetPct)))</f>
        <v/>
      </c>
      <c r="Q208" s="25" t="str">
        <f aca="false">IF(N208="","",IF(C208="Sell",L208-N208,N208))</f>
        <v/>
      </c>
      <c r="R208" s="25" t="str">
        <f aca="false">IF(N208="","",IF(C208="Sell",N208,L208-N208))</f>
        <v/>
      </c>
      <c r="S208" s="20"/>
      <c r="T208" s="24"/>
      <c r="U208" s="20"/>
      <c r="V208" s="21"/>
      <c r="W208" s="20"/>
      <c r="X208" s="26" t="str">
        <f aca="false">IF(OR(T208="",U208="SKIP"),"",IF(C208="Sell",(N208-T208),(T208-N208))*Mult*O208)</f>
        <v/>
      </c>
      <c r="Y208" s="26" t="str">
        <f aca="false">IF(X208="","",Legs*O208*IF(B208="SPX",CommSPX,CommSPY))</f>
        <v/>
      </c>
      <c r="Z208" s="26" t="str">
        <f aca="false">IF(X208="","",X208-Y208)</f>
        <v/>
      </c>
      <c r="AA208" s="27" t="str">
        <f aca="false">IF(OR(Z208="",Q208=0),"",Z208/(Q208*Mult*O208))</f>
        <v/>
      </c>
      <c r="AB208" s="20"/>
    </row>
    <row r="209" customFormat="false" ht="15" hidden="false" customHeight="false" outlineLevel="0" collapsed="false">
      <c r="A209" s="19"/>
      <c r="B209" s="20"/>
      <c r="C209" s="20"/>
      <c r="D209" s="19"/>
      <c r="E209" s="20"/>
      <c r="F209" s="21"/>
      <c r="G209" s="22"/>
      <c r="H209" s="22"/>
      <c r="I209" s="21"/>
      <c r="J209" s="21"/>
      <c r="K209" s="21"/>
      <c r="L209" s="23" t="str">
        <f aca="false">IF(I209="","",MIN(I209-J209,K209-I209))</f>
        <v/>
      </c>
      <c r="M209" s="22"/>
      <c r="N209" s="24"/>
      <c r="O209" s="20"/>
      <c r="P209" s="25" t="str">
        <f aca="false">IF(N209="","",IF(C209="Sell",N209*(1-TargetPct),N209*(1+TargetPct)))</f>
        <v/>
      </c>
      <c r="Q209" s="25" t="str">
        <f aca="false">IF(N209="","",IF(C209="Sell",L209-N209,N209))</f>
        <v/>
      </c>
      <c r="R209" s="25" t="str">
        <f aca="false">IF(N209="","",IF(C209="Sell",N209,L209-N209))</f>
        <v/>
      </c>
      <c r="S209" s="20"/>
      <c r="T209" s="24"/>
      <c r="U209" s="20"/>
      <c r="V209" s="21"/>
      <c r="W209" s="20"/>
      <c r="X209" s="26" t="str">
        <f aca="false">IF(OR(T209="",U209="SKIP"),"",IF(C209="Sell",(N209-T209),(T209-N209))*Mult*O209)</f>
        <v/>
      </c>
      <c r="Y209" s="26" t="str">
        <f aca="false">IF(X209="","",Legs*O209*IF(B209="SPX",CommSPX,CommSPY))</f>
        <v/>
      </c>
      <c r="Z209" s="26" t="str">
        <f aca="false">IF(X209="","",X209-Y209)</f>
        <v/>
      </c>
      <c r="AA209" s="27" t="str">
        <f aca="false">IF(OR(Z209="",Q209=0),"",Z209/(Q209*Mult*O209))</f>
        <v/>
      </c>
      <c r="AB209" s="20"/>
    </row>
    <row r="210" customFormat="false" ht="15" hidden="false" customHeight="false" outlineLevel="0" collapsed="false">
      <c r="A210" s="19"/>
      <c r="B210" s="20"/>
      <c r="C210" s="20"/>
      <c r="D210" s="19"/>
      <c r="E210" s="20"/>
      <c r="F210" s="21"/>
      <c r="G210" s="22"/>
      <c r="H210" s="22"/>
      <c r="I210" s="21"/>
      <c r="J210" s="21"/>
      <c r="K210" s="21"/>
      <c r="L210" s="23" t="str">
        <f aca="false">IF(I210="","",MIN(I210-J210,K210-I210))</f>
        <v/>
      </c>
      <c r="M210" s="22"/>
      <c r="N210" s="24"/>
      <c r="O210" s="20"/>
      <c r="P210" s="25" t="str">
        <f aca="false">IF(N210="","",IF(C210="Sell",N210*(1-TargetPct),N210*(1+TargetPct)))</f>
        <v/>
      </c>
      <c r="Q210" s="25" t="str">
        <f aca="false">IF(N210="","",IF(C210="Sell",L210-N210,N210))</f>
        <v/>
      </c>
      <c r="R210" s="25" t="str">
        <f aca="false">IF(N210="","",IF(C210="Sell",N210,L210-N210))</f>
        <v/>
      </c>
      <c r="S210" s="20"/>
      <c r="T210" s="24"/>
      <c r="U210" s="20"/>
      <c r="V210" s="21"/>
      <c r="W210" s="20"/>
      <c r="X210" s="26" t="str">
        <f aca="false">IF(OR(T210="",U210="SKIP"),"",IF(C210="Sell",(N210-T210),(T210-N210))*Mult*O210)</f>
        <v/>
      </c>
      <c r="Y210" s="26" t="str">
        <f aca="false">IF(X210="","",Legs*O210*IF(B210="SPX",CommSPX,CommSPY))</f>
        <v/>
      </c>
      <c r="Z210" s="26" t="str">
        <f aca="false">IF(X210="","",X210-Y210)</f>
        <v/>
      </c>
      <c r="AA210" s="27" t="str">
        <f aca="false">IF(OR(Z210="",Q210=0),"",Z210/(Q210*Mult*O210))</f>
        <v/>
      </c>
      <c r="AB210" s="20"/>
    </row>
    <row r="211" customFormat="false" ht="15" hidden="false" customHeight="false" outlineLevel="0" collapsed="false">
      <c r="A211" s="19"/>
      <c r="B211" s="20"/>
      <c r="C211" s="20"/>
      <c r="D211" s="19"/>
      <c r="E211" s="20"/>
      <c r="F211" s="21"/>
      <c r="G211" s="22"/>
      <c r="H211" s="22"/>
      <c r="I211" s="21"/>
      <c r="J211" s="21"/>
      <c r="K211" s="21"/>
      <c r="L211" s="23" t="str">
        <f aca="false">IF(I211="","",MIN(I211-J211,K211-I211))</f>
        <v/>
      </c>
      <c r="M211" s="22"/>
      <c r="N211" s="24"/>
      <c r="O211" s="20"/>
      <c r="P211" s="25" t="str">
        <f aca="false">IF(N211="","",IF(C211="Sell",N211*(1-TargetPct),N211*(1+TargetPct)))</f>
        <v/>
      </c>
      <c r="Q211" s="25" t="str">
        <f aca="false">IF(N211="","",IF(C211="Sell",L211-N211,N211))</f>
        <v/>
      </c>
      <c r="R211" s="25" t="str">
        <f aca="false">IF(N211="","",IF(C211="Sell",N211,L211-N211))</f>
        <v/>
      </c>
      <c r="S211" s="20"/>
      <c r="T211" s="24"/>
      <c r="U211" s="20"/>
      <c r="V211" s="21"/>
      <c r="W211" s="20"/>
      <c r="X211" s="26" t="str">
        <f aca="false">IF(OR(T211="",U211="SKIP"),"",IF(C211="Sell",(N211-T211),(T211-N211))*Mult*O211)</f>
        <v/>
      </c>
      <c r="Y211" s="26" t="str">
        <f aca="false">IF(X211="","",Legs*O211*IF(B211="SPX",CommSPX,CommSPY))</f>
        <v/>
      </c>
      <c r="Z211" s="26" t="str">
        <f aca="false">IF(X211="","",X211-Y211)</f>
        <v/>
      </c>
      <c r="AA211" s="27" t="str">
        <f aca="false">IF(OR(Z211="",Q211=0),"",Z211/(Q211*Mult*O211))</f>
        <v/>
      </c>
      <c r="AB211" s="20"/>
    </row>
    <row r="212" customFormat="false" ht="15" hidden="false" customHeight="false" outlineLevel="0" collapsed="false">
      <c r="A212" s="19"/>
      <c r="B212" s="20"/>
      <c r="C212" s="20"/>
      <c r="D212" s="19"/>
      <c r="E212" s="20"/>
      <c r="F212" s="21"/>
      <c r="G212" s="22"/>
      <c r="H212" s="22"/>
      <c r="I212" s="21"/>
      <c r="J212" s="21"/>
      <c r="K212" s="21"/>
      <c r="L212" s="23" t="str">
        <f aca="false">IF(I212="","",MIN(I212-J212,K212-I212))</f>
        <v/>
      </c>
      <c r="M212" s="22"/>
      <c r="N212" s="24"/>
      <c r="O212" s="20"/>
      <c r="P212" s="25" t="str">
        <f aca="false">IF(N212="","",IF(C212="Sell",N212*(1-TargetPct),N212*(1+TargetPct)))</f>
        <v/>
      </c>
      <c r="Q212" s="25" t="str">
        <f aca="false">IF(N212="","",IF(C212="Sell",L212-N212,N212))</f>
        <v/>
      </c>
      <c r="R212" s="25" t="str">
        <f aca="false">IF(N212="","",IF(C212="Sell",N212,L212-N212))</f>
        <v/>
      </c>
      <c r="S212" s="20"/>
      <c r="T212" s="24"/>
      <c r="U212" s="20"/>
      <c r="V212" s="21"/>
      <c r="W212" s="20"/>
      <c r="X212" s="26" t="str">
        <f aca="false">IF(OR(T212="",U212="SKIP"),"",IF(C212="Sell",(N212-T212),(T212-N212))*Mult*O212)</f>
        <v/>
      </c>
      <c r="Y212" s="26" t="str">
        <f aca="false">IF(X212="","",Legs*O212*IF(B212="SPX",CommSPX,CommSPY))</f>
        <v/>
      </c>
      <c r="Z212" s="26" t="str">
        <f aca="false">IF(X212="","",X212-Y212)</f>
        <v/>
      </c>
      <c r="AA212" s="27" t="str">
        <f aca="false">IF(OR(Z212="",Q212=0),"",Z212/(Q212*Mult*O212))</f>
        <v/>
      </c>
      <c r="AB212" s="20"/>
    </row>
    <row r="213" customFormat="false" ht="15" hidden="false" customHeight="false" outlineLevel="0" collapsed="false">
      <c r="A213" s="19"/>
      <c r="B213" s="20"/>
      <c r="C213" s="20"/>
      <c r="D213" s="19"/>
      <c r="E213" s="20"/>
      <c r="F213" s="21"/>
      <c r="G213" s="22"/>
      <c r="H213" s="22"/>
      <c r="I213" s="21"/>
      <c r="J213" s="21"/>
      <c r="K213" s="21"/>
      <c r="L213" s="23" t="str">
        <f aca="false">IF(I213="","",MIN(I213-J213,K213-I213))</f>
        <v/>
      </c>
      <c r="M213" s="22"/>
      <c r="N213" s="24"/>
      <c r="O213" s="20"/>
      <c r="P213" s="25" t="str">
        <f aca="false">IF(N213="","",IF(C213="Sell",N213*(1-TargetPct),N213*(1+TargetPct)))</f>
        <v/>
      </c>
      <c r="Q213" s="25" t="str">
        <f aca="false">IF(N213="","",IF(C213="Sell",L213-N213,N213))</f>
        <v/>
      </c>
      <c r="R213" s="25" t="str">
        <f aca="false">IF(N213="","",IF(C213="Sell",N213,L213-N213))</f>
        <v/>
      </c>
      <c r="S213" s="20"/>
      <c r="T213" s="24"/>
      <c r="U213" s="20"/>
      <c r="V213" s="21"/>
      <c r="W213" s="20"/>
      <c r="X213" s="26" t="str">
        <f aca="false">IF(OR(T213="",U213="SKIP"),"",IF(C213="Sell",(N213-T213),(T213-N213))*Mult*O213)</f>
        <v/>
      </c>
      <c r="Y213" s="26" t="str">
        <f aca="false">IF(X213="","",Legs*O213*IF(B213="SPX",CommSPX,CommSPY))</f>
        <v/>
      </c>
      <c r="Z213" s="26" t="str">
        <f aca="false">IF(X213="","",X213-Y213)</f>
        <v/>
      </c>
      <c r="AA213" s="27" t="str">
        <f aca="false">IF(OR(Z213="",Q213=0),"",Z213/(Q213*Mult*O213))</f>
        <v/>
      </c>
      <c r="AB213" s="20"/>
    </row>
    <row r="214" customFormat="false" ht="15" hidden="false" customHeight="false" outlineLevel="0" collapsed="false">
      <c r="A214" s="19"/>
      <c r="B214" s="20"/>
      <c r="C214" s="20"/>
      <c r="D214" s="19"/>
      <c r="E214" s="20"/>
      <c r="F214" s="21"/>
      <c r="G214" s="22"/>
      <c r="H214" s="22"/>
      <c r="I214" s="21"/>
      <c r="J214" s="21"/>
      <c r="K214" s="21"/>
      <c r="L214" s="23" t="str">
        <f aca="false">IF(I214="","",MIN(I214-J214,K214-I214))</f>
        <v/>
      </c>
      <c r="M214" s="22"/>
      <c r="N214" s="24"/>
      <c r="O214" s="20"/>
      <c r="P214" s="25" t="str">
        <f aca="false">IF(N214="","",IF(C214="Sell",N214*(1-TargetPct),N214*(1+TargetPct)))</f>
        <v/>
      </c>
      <c r="Q214" s="25" t="str">
        <f aca="false">IF(N214="","",IF(C214="Sell",L214-N214,N214))</f>
        <v/>
      </c>
      <c r="R214" s="25" t="str">
        <f aca="false">IF(N214="","",IF(C214="Sell",N214,L214-N214))</f>
        <v/>
      </c>
      <c r="S214" s="20"/>
      <c r="T214" s="24"/>
      <c r="U214" s="20"/>
      <c r="V214" s="21"/>
      <c r="W214" s="20"/>
      <c r="X214" s="26" t="str">
        <f aca="false">IF(OR(T214="",U214="SKIP"),"",IF(C214="Sell",(N214-T214),(T214-N214))*Mult*O214)</f>
        <v/>
      </c>
      <c r="Y214" s="26" t="str">
        <f aca="false">IF(X214="","",Legs*O214*IF(B214="SPX",CommSPX,CommSPY))</f>
        <v/>
      </c>
      <c r="Z214" s="26" t="str">
        <f aca="false">IF(X214="","",X214-Y214)</f>
        <v/>
      </c>
      <c r="AA214" s="27" t="str">
        <f aca="false">IF(OR(Z214="",Q214=0),"",Z214/(Q214*Mult*O214))</f>
        <v/>
      </c>
      <c r="AB214" s="20"/>
    </row>
    <row r="215" customFormat="false" ht="15" hidden="false" customHeight="false" outlineLevel="0" collapsed="false">
      <c r="A215" s="19"/>
      <c r="B215" s="20"/>
      <c r="C215" s="20"/>
      <c r="D215" s="19"/>
      <c r="E215" s="20"/>
      <c r="F215" s="21"/>
      <c r="G215" s="22"/>
      <c r="H215" s="22"/>
      <c r="I215" s="21"/>
      <c r="J215" s="21"/>
      <c r="K215" s="21"/>
      <c r="L215" s="23" t="str">
        <f aca="false">IF(I215="","",MIN(I215-J215,K215-I215))</f>
        <v/>
      </c>
      <c r="M215" s="22"/>
      <c r="N215" s="24"/>
      <c r="O215" s="20"/>
      <c r="P215" s="25" t="str">
        <f aca="false">IF(N215="","",IF(C215="Sell",N215*(1-TargetPct),N215*(1+TargetPct)))</f>
        <v/>
      </c>
      <c r="Q215" s="25" t="str">
        <f aca="false">IF(N215="","",IF(C215="Sell",L215-N215,N215))</f>
        <v/>
      </c>
      <c r="R215" s="25" t="str">
        <f aca="false">IF(N215="","",IF(C215="Sell",N215,L215-N215))</f>
        <v/>
      </c>
      <c r="S215" s="20"/>
      <c r="T215" s="24"/>
      <c r="U215" s="20"/>
      <c r="V215" s="21"/>
      <c r="W215" s="20"/>
      <c r="X215" s="26" t="str">
        <f aca="false">IF(OR(T215="",U215="SKIP"),"",IF(C215="Sell",(N215-T215),(T215-N215))*Mult*O215)</f>
        <v/>
      </c>
      <c r="Y215" s="26" t="str">
        <f aca="false">IF(X215="","",Legs*O215*IF(B215="SPX",CommSPX,CommSPY))</f>
        <v/>
      </c>
      <c r="Z215" s="26" t="str">
        <f aca="false">IF(X215="","",X215-Y215)</f>
        <v/>
      </c>
      <c r="AA215" s="27" t="str">
        <f aca="false">IF(OR(Z215="",Q215=0),"",Z215/(Q215*Mult*O215))</f>
        <v/>
      </c>
      <c r="AB215" s="20"/>
    </row>
    <row r="216" customFormat="false" ht="15" hidden="false" customHeight="false" outlineLevel="0" collapsed="false">
      <c r="A216" s="19"/>
      <c r="B216" s="20"/>
      <c r="C216" s="20"/>
      <c r="D216" s="19"/>
      <c r="E216" s="20"/>
      <c r="F216" s="21"/>
      <c r="G216" s="22"/>
      <c r="H216" s="22"/>
      <c r="I216" s="21"/>
      <c r="J216" s="21"/>
      <c r="K216" s="21"/>
      <c r="L216" s="23" t="str">
        <f aca="false">IF(I216="","",MIN(I216-J216,K216-I216))</f>
        <v/>
      </c>
      <c r="M216" s="22"/>
      <c r="N216" s="24"/>
      <c r="O216" s="20"/>
      <c r="P216" s="25" t="str">
        <f aca="false">IF(N216="","",IF(C216="Sell",N216*(1-TargetPct),N216*(1+TargetPct)))</f>
        <v/>
      </c>
      <c r="Q216" s="25" t="str">
        <f aca="false">IF(N216="","",IF(C216="Sell",L216-N216,N216))</f>
        <v/>
      </c>
      <c r="R216" s="25" t="str">
        <f aca="false">IF(N216="","",IF(C216="Sell",N216,L216-N216))</f>
        <v/>
      </c>
      <c r="S216" s="20"/>
      <c r="T216" s="24"/>
      <c r="U216" s="20"/>
      <c r="V216" s="21"/>
      <c r="W216" s="20"/>
      <c r="X216" s="26" t="str">
        <f aca="false">IF(OR(T216="",U216="SKIP"),"",IF(C216="Sell",(N216-T216),(T216-N216))*Mult*O216)</f>
        <v/>
      </c>
      <c r="Y216" s="26" t="str">
        <f aca="false">IF(X216="","",Legs*O216*IF(B216="SPX",CommSPX,CommSPY))</f>
        <v/>
      </c>
      <c r="Z216" s="26" t="str">
        <f aca="false">IF(X216="","",X216-Y216)</f>
        <v/>
      </c>
      <c r="AA216" s="27" t="str">
        <f aca="false">IF(OR(Z216="",Q216=0),"",Z216/(Q216*Mult*O216))</f>
        <v/>
      </c>
      <c r="AB216" s="20"/>
    </row>
    <row r="217" customFormat="false" ht="15" hidden="false" customHeight="false" outlineLevel="0" collapsed="false">
      <c r="A217" s="19"/>
      <c r="B217" s="20"/>
      <c r="C217" s="20"/>
      <c r="D217" s="19"/>
      <c r="E217" s="20"/>
      <c r="F217" s="21"/>
      <c r="G217" s="22"/>
      <c r="H217" s="22"/>
      <c r="I217" s="21"/>
      <c r="J217" s="21"/>
      <c r="K217" s="21"/>
      <c r="L217" s="23" t="str">
        <f aca="false">IF(I217="","",MIN(I217-J217,K217-I217))</f>
        <v/>
      </c>
      <c r="M217" s="22"/>
      <c r="N217" s="24"/>
      <c r="O217" s="20"/>
      <c r="P217" s="25" t="str">
        <f aca="false">IF(N217="","",IF(C217="Sell",N217*(1-TargetPct),N217*(1+TargetPct)))</f>
        <v/>
      </c>
      <c r="Q217" s="25" t="str">
        <f aca="false">IF(N217="","",IF(C217="Sell",L217-N217,N217))</f>
        <v/>
      </c>
      <c r="R217" s="25" t="str">
        <f aca="false">IF(N217="","",IF(C217="Sell",N217,L217-N217))</f>
        <v/>
      </c>
      <c r="S217" s="20"/>
      <c r="T217" s="24"/>
      <c r="U217" s="20"/>
      <c r="V217" s="21"/>
      <c r="W217" s="20"/>
      <c r="X217" s="26" t="str">
        <f aca="false">IF(OR(T217="",U217="SKIP"),"",IF(C217="Sell",(N217-T217),(T217-N217))*Mult*O217)</f>
        <v/>
      </c>
      <c r="Y217" s="26" t="str">
        <f aca="false">IF(X217="","",Legs*O217*IF(B217="SPX",CommSPX,CommSPY))</f>
        <v/>
      </c>
      <c r="Z217" s="26" t="str">
        <f aca="false">IF(X217="","",X217-Y217)</f>
        <v/>
      </c>
      <c r="AA217" s="27" t="str">
        <f aca="false">IF(OR(Z217="",Q217=0),"",Z217/(Q217*Mult*O217))</f>
        <v/>
      </c>
      <c r="AB217" s="20"/>
    </row>
    <row r="218" customFormat="false" ht="15" hidden="false" customHeight="false" outlineLevel="0" collapsed="false">
      <c r="A218" s="19"/>
      <c r="B218" s="20"/>
      <c r="C218" s="20"/>
      <c r="D218" s="19"/>
      <c r="E218" s="20"/>
      <c r="F218" s="21"/>
      <c r="G218" s="22"/>
      <c r="H218" s="22"/>
      <c r="I218" s="21"/>
      <c r="J218" s="21"/>
      <c r="K218" s="21"/>
      <c r="L218" s="23" t="str">
        <f aca="false">IF(I218="","",MIN(I218-J218,K218-I218))</f>
        <v/>
      </c>
      <c r="M218" s="22"/>
      <c r="N218" s="24"/>
      <c r="O218" s="20"/>
      <c r="P218" s="25" t="str">
        <f aca="false">IF(N218="","",IF(C218="Sell",N218*(1-TargetPct),N218*(1+TargetPct)))</f>
        <v/>
      </c>
      <c r="Q218" s="25" t="str">
        <f aca="false">IF(N218="","",IF(C218="Sell",L218-N218,N218))</f>
        <v/>
      </c>
      <c r="R218" s="25" t="str">
        <f aca="false">IF(N218="","",IF(C218="Sell",N218,L218-N218))</f>
        <v/>
      </c>
      <c r="S218" s="20"/>
      <c r="T218" s="24"/>
      <c r="U218" s="20"/>
      <c r="V218" s="21"/>
      <c r="W218" s="20"/>
      <c r="X218" s="26" t="str">
        <f aca="false">IF(OR(T218="",U218="SKIP"),"",IF(C218="Sell",(N218-T218),(T218-N218))*Mult*O218)</f>
        <v/>
      </c>
      <c r="Y218" s="26" t="str">
        <f aca="false">IF(X218="","",Legs*O218*IF(B218="SPX",CommSPX,CommSPY))</f>
        <v/>
      </c>
      <c r="Z218" s="26" t="str">
        <f aca="false">IF(X218="","",X218-Y218)</f>
        <v/>
      </c>
      <c r="AA218" s="27" t="str">
        <f aca="false">IF(OR(Z218="",Q218=0),"",Z218/(Q218*Mult*O218))</f>
        <v/>
      </c>
      <c r="AB218" s="20"/>
    </row>
    <row r="219" customFormat="false" ht="15" hidden="false" customHeight="false" outlineLevel="0" collapsed="false">
      <c r="A219" s="19"/>
      <c r="B219" s="20"/>
      <c r="C219" s="20"/>
      <c r="D219" s="19"/>
      <c r="E219" s="20"/>
      <c r="F219" s="21"/>
      <c r="G219" s="22"/>
      <c r="H219" s="22"/>
      <c r="I219" s="21"/>
      <c r="J219" s="21"/>
      <c r="K219" s="21"/>
      <c r="L219" s="23" t="str">
        <f aca="false">IF(I219="","",MIN(I219-J219,K219-I219))</f>
        <v/>
      </c>
      <c r="M219" s="22"/>
      <c r="N219" s="24"/>
      <c r="O219" s="20"/>
      <c r="P219" s="25" t="str">
        <f aca="false">IF(N219="","",IF(C219="Sell",N219*(1-TargetPct),N219*(1+TargetPct)))</f>
        <v/>
      </c>
      <c r="Q219" s="25" t="str">
        <f aca="false">IF(N219="","",IF(C219="Sell",L219-N219,N219))</f>
        <v/>
      </c>
      <c r="R219" s="25" t="str">
        <f aca="false">IF(N219="","",IF(C219="Sell",N219,L219-N219))</f>
        <v/>
      </c>
      <c r="S219" s="20"/>
      <c r="T219" s="24"/>
      <c r="U219" s="20"/>
      <c r="V219" s="21"/>
      <c r="W219" s="20"/>
      <c r="X219" s="26" t="str">
        <f aca="false">IF(OR(T219="",U219="SKIP"),"",IF(C219="Sell",(N219-T219),(T219-N219))*Mult*O219)</f>
        <v/>
      </c>
      <c r="Y219" s="26" t="str">
        <f aca="false">IF(X219="","",Legs*O219*IF(B219="SPX",CommSPX,CommSPY))</f>
        <v/>
      </c>
      <c r="Z219" s="26" t="str">
        <f aca="false">IF(X219="","",X219-Y219)</f>
        <v/>
      </c>
      <c r="AA219" s="27" t="str">
        <f aca="false">IF(OR(Z219="",Q219=0),"",Z219/(Q219*Mult*O219))</f>
        <v/>
      </c>
      <c r="AB219" s="20"/>
    </row>
    <row r="220" customFormat="false" ht="15" hidden="false" customHeight="false" outlineLevel="0" collapsed="false">
      <c r="A220" s="19"/>
      <c r="B220" s="20"/>
      <c r="C220" s="20"/>
      <c r="D220" s="19"/>
      <c r="E220" s="20"/>
      <c r="F220" s="21"/>
      <c r="G220" s="22"/>
      <c r="H220" s="22"/>
      <c r="I220" s="21"/>
      <c r="J220" s="21"/>
      <c r="K220" s="21"/>
      <c r="L220" s="23" t="str">
        <f aca="false">IF(I220="","",MIN(I220-J220,K220-I220))</f>
        <v/>
      </c>
      <c r="M220" s="22"/>
      <c r="N220" s="24"/>
      <c r="O220" s="20"/>
      <c r="P220" s="25" t="str">
        <f aca="false">IF(N220="","",IF(C220="Sell",N220*(1-TargetPct),N220*(1+TargetPct)))</f>
        <v/>
      </c>
      <c r="Q220" s="25" t="str">
        <f aca="false">IF(N220="","",IF(C220="Sell",L220-N220,N220))</f>
        <v/>
      </c>
      <c r="R220" s="25" t="str">
        <f aca="false">IF(N220="","",IF(C220="Sell",N220,L220-N220))</f>
        <v/>
      </c>
      <c r="S220" s="20"/>
      <c r="T220" s="24"/>
      <c r="U220" s="20"/>
      <c r="V220" s="21"/>
      <c r="W220" s="20"/>
      <c r="X220" s="26" t="str">
        <f aca="false">IF(OR(T220="",U220="SKIP"),"",IF(C220="Sell",(N220-T220),(T220-N220))*Mult*O220)</f>
        <v/>
      </c>
      <c r="Y220" s="26" t="str">
        <f aca="false">IF(X220="","",Legs*O220*IF(B220="SPX",CommSPX,CommSPY))</f>
        <v/>
      </c>
      <c r="Z220" s="26" t="str">
        <f aca="false">IF(X220="","",X220-Y220)</f>
        <v/>
      </c>
      <c r="AA220" s="27" t="str">
        <f aca="false">IF(OR(Z220="",Q220=0),"",Z220/(Q220*Mult*O220))</f>
        <v/>
      </c>
      <c r="AB220" s="20"/>
    </row>
    <row r="221" customFormat="false" ht="15" hidden="false" customHeight="false" outlineLevel="0" collapsed="false">
      <c r="A221" s="19"/>
      <c r="B221" s="20"/>
      <c r="C221" s="20"/>
      <c r="D221" s="19"/>
      <c r="E221" s="20"/>
      <c r="F221" s="21"/>
      <c r="G221" s="22"/>
      <c r="H221" s="22"/>
      <c r="I221" s="21"/>
      <c r="J221" s="21"/>
      <c r="K221" s="21"/>
      <c r="L221" s="23" t="str">
        <f aca="false">IF(I221="","",MIN(I221-J221,K221-I221))</f>
        <v/>
      </c>
      <c r="M221" s="22"/>
      <c r="N221" s="24"/>
      <c r="O221" s="20"/>
      <c r="P221" s="25" t="str">
        <f aca="false">IF(N221="","",IF(C221="Sell",N221*(1-TargetPct),N221*(1+TargetPct)))</f>
        <v/>
      </c>
      <c r="Q221" s="25" t="str">
        <f aca="false">IF(N221="","",IF(C221="Sell",L221-N221,N221))</f>
        <v/>
      </c>
      <c r="R221" s="25" t="str">
        <f aca="false">IF(N221="","",IF(C221="Sell",N221,L221-N221))</f>
        <v/>
      </c>
      <c r="S221" s="20"/>
      <c r="T221" s="24"/>
      <c r="U221" s="20"/>
      <c r="V221" s="21"/>
      <c r="W221" s="20"/>
      <c r="X221" s="26" t="str">
        <f aca="false">IF(OR(T221="",U221="SKIP"),"",IF(C221="Sell",(N221-T221),(T221-N221))*Mult*O221)</f>
        <v/>
      </c>
      <c r="Y221" s="26" t="str">
        <f aca="false">IF(X221="","",Legs*O221*IF(B221="SPX",CommSPX,CommSPY))</f>
        <v/>
      </c>
      <c r="Z221" s="26" t="str">
        <f aca="false">IF(X221="","",X221-Y221)</f>
        <v/>
      </c>
      <c r="AA221" s="27" t="str">
        <f aca="false">IF(OR(Z221="",Q221=0),"",Z221/(Q221*Mult*O221))</f>
        <v/>
      </c>
      <c r="AB221" s="20"/>
    </row>
    <row r="222" customFormat="false" ht="15" hidden="false" customHeight="false" outlineLevel="0" collapsed="false">
      <c r="A222" s="19"/>
      <c r="B222" s="20"/>
      <c r="C222" s="20"/>
      <c r="D222" s="19"/>
      <c r="E222" s="20"/>
      <c r="F222" s="21"/>
      <c r="G222" s="22"/>
      <c r="H222" s="22"/>
      <c r="I222" s="21"/>
      <c r="J222" s="21"/>
      <c r="K222" s="21"/>
      <c r="L222" s="23" t="str">
        <f aca="false">IF(I222="","",MIN(I222-J222,K222-I222))</f>
        <v/>
      </c>
      <c r="M222" s="22"/>
      <c r="N222" s="24"/>
      <c r="O222" s="20"/>
      <c r="P222" s="25" t="str">
        <f aca="false">IF(N222="","",IF(C222="Sell",N222*(1-TargetPct),N222*(1+TargetPct)))</f>
        <v/>
      </c>
      <c r="Q222" s="25" t="str">
        <f aca="false">IF(N222="","",IF(C222="Sell",L222-N222,N222))</f>
        <v/>
      </c>
      <c r="R222" s="25" t="str">
        <f aca="false">IF(N222="","",IF(C222="Sell",N222,L222-N222))</f>
        <v/>
      </c>
      <c r="S222" s="20"/>
      <c r="T222" s="24"/>
      <c r="U222" s="20"/>
      <c r="V222" s="21"/>
      <c r="W222" s="20"/>
      <c r="X222" s="26" t="str">
        <f aca="false">IF(OR(T222="",U222="SKIP"),"",IF(C222="Sell",(N222-T222),(T222-N222))*Mult*O222)</f>
        <v/>
      </c>
      <c r="Y222" s="26" t="str">
        <f aca="false">IF(X222="","",Legs*O222*IF(B222="SPX",CommSPX,CommSPY))</f>
        <v/>
      </c>
      <c r="Z222" s="26" t="str">
        <f aca="false">IF(X222="","",X222-Y222)</f>
        <v/>
      </c>
      <c r="AA222" s="27" t="str">
        <f aca="false">IF(OR(Z222="",Q222=0),"",Z222/(Q222*Mult*O222))</f>
        <v/>
      </c>
      <c r="AB222" s="20"/>
    </row>
    <row r="223" customFormat="false" ht="15" hidden="false" customHeight="false" outlineLevel="0" collapsed="false">
      <c r="A223" s="19"/>
      <c r="B223" s="20"/>
      <c r="C223" s="20"/>
      <c r="D223" s="19"/>
      <c r="E223" s="20"/>
      <c r="F223" s="21"/>
      <c r="G223" s="22"/>
      <c r="H223" s="22"/>
      <c r="I223" s="21"/>
      <c r="J223" s="21"/>
      <c r="K223" s="21"/>
      <c r="L223" s="23" t="str">
        <f aca="false">IF(I223="","",MIN(I223-J223,K223-I223))</f>
        <v/>
      </c>
      <c r="M223" s="22"/>
      <c r="N223" s="24"/>
      <c r="O223" s="20"/>
      <c r="P223" s="25" t="str">
        <f aca="false">IF(N223="","",IF(C223="Sell",N223*(1-TargetPct),N223*(1+TargetPct)))</f>
        <v/>
      </c>
      <c r="Q223" s="25" t="str">
        <f aca="false">IF(N223="","",IF(C223="Sell",L223-N223,N223))</f>
        <v/>
      </c>
      <c r="R223" s="25" t="str">
        <f aca="false">IF(N223="","",IF(C223="Sell",N223,L223-N223))</f>
        <v/>
      </c>
      <c r="S223" s="20"/>
      <c r="T223" s="24"/>
      <c r="U223" s="20"/>
      <c r="V223" s="21"/>
      <c r="W223" s="20"/>
      <c r="X223" s="26" t="str">
        <f aca="false">IF(OR(T223="",U223="SKIP"),"",IF(C223="Sell",(N223-T223),(T223-N223))*Mult*O223)</f>
        <v/>
      </c>
      <c r="Y223" s="26" t="str">
        <f aca="false">IF(X223="","",Legs*O223*IF(B223="SPX",CommSPX,CommSPY))</f>
        <v/>
      </c>
      <c r="Z223" s="26" t="str">
        <f aca="false">IF(X223="","",X223-Y223)</f>
        <v/>
      </c>
      <c r="AA223" s="27" t="str">
        <f aca="false">IF(OR(Z223="",Q223=0),"",Z223/(Q223*Mult*O223))</f>
        <v/>
      </c>
      <c r="AB223" s="20"/>
    </row>
    <row r="224" customFormat="false" ht="15" hidden="false" customHeight="false" outlineLevel="0" collapsed="false">
      <c r="A224" s="19"/>
      <c r="B224" s="20"/>
      <c r="C224" s="20"/>
      <c r="D224" s="19"/>
      <c r="E224" s="20"/>
      <c r="F224" s="21"/>
      <c r="G224" s="22"/>
      <c r="H224" s="22"/>
      <c r="I224" s="21"/>
      <c r="J224" s="21"/>
      <c r="K224" s="21"/>
      <c r="L224" s="23" t="str">
        <f aca="false">IF(I224="","",MIN(I224-J224,K224-I224))</f>
        <v/>
      </c>
      <c r="M224" s="22"/>
      <c r="N224" s="24"/>
      <c r="O224" s="20"/>
      <c r="P224" s="25" t="str">
        <f aca="false">IF(N224="","",IF(C224="Sell",N224*(1-TargetPct),N224*(1+TargetPct)))</f>
        <v/>
      </c>
      <c r="Q224" s="25" t="str">
        <f aca="false">IF(N224="","",IF(C224="Sell",L224-N224,N224))</f>
        <v/>
      </c>
      <c r="R224" s="25" t="str">
        <f aca="false">IF(N224="","",IF(C224="Sell",N224,L224-N224))</f>
        <v/>
      </c>
      <c r="S224" s="20"/>
      <c r="T224" s="24"/>
      <c r="U224" s="20"/>
      <c r="V224" s="21"/>
      <c r="W224" s="20"/>
      <c r="X224" s="26" t="str">
        <f aca="false">IF(OR(T224="",U224="SKIP"),"",IF(C224="Sell",(N224-T224),(T224-N224))*Mult*O224)</f>
        <v/>
      </c>
      <c r="Y224" s="26" t="str">
        <f aca="false">IF(X224="","",Legs*O224*IF(B224="SPX",CommSPX,CommSPY))</f>
        <v/>
      </c>
      <c r="Z224" s="26" t="str">
        <f aca="false">IF(X224="","",X224-Y224)</f>
        <v/>
      </c>
      <c r="AA224" s="27" t="str">
        <f aca="false">IF(OR(Z224="",Q224=0),"",Z224/(Q224*Mult*O224))</f>
        <v/>
      </c>
      <c r="AB224" s="20"/>
    </row>
    <row r="225" customFormat="false" ht="15" hidden="false" customHeight="false" outlineLevel="0" collapsed="false">
      <c r="A225" s="19"/>
      <c r="B225" s="20"/>
      <c r="C225" s="20"/>
      <c r="D225" s="19"/>
      <c r="E225" s="20"/>
      <c r="F225" s="21"/>
      <c r="G225" s="22"/>
      <c r="H225" s="22"/>
      <c r="I225" s="21"/>
      <c r="J225" s="21"/>
      <c r="K225" s="21"/>
      <c r="L225" s="23" t="str">
        <f aca="false">IF(I225="","",MIN(I225-J225,K225-I225))</f>
        <v/>
      </c>
      <c r="M225" s="22"/>
      <c r="N225" s="24"/>
      <c r="O225" s="20"/>
      <c r="P225" s="25" t="str">
        <f aca="false">IF(N225="","",IF(C225="Sell",N225*(1-TargetPct),N225*(1+TargetPct)))</f>
        <v/>
      </c>
      <c r="Q225" s="25" t="str">
        <f aca="false">IF(N225="","",IF(C225="Sell",L225-N225,N225))</f>
        <v/>
      </c>
      <c r="R225" s="25" t="str">
        <f aca="false">IF(N225="","",IF(C225="Sell",N225,L225-N225))</f>
        <v/>
      </c>
      <c r="S225" s="20"/>
      <c r="T225" s="24"/>
      <c r="U225" s="20"/>
      <c r="V225" s="21"/>
      <c r="W225" s="20"/>
      <c r="X225" s="26" t="str">
        <f aca="false">IF(OR(T225="",U225="SKIP"),"",IF(C225="Sell",(N225-T225),(T225-N225))*Mult*O225)</f>
        <v/>
      </c>
      <c r="Y225" s="26" t="str">
        <f aca="false">IF(X225="","",Legs*O225*IF(B225="SPX",CommSPX,CommSPY))</f>
        <v/>
      </c>
      <c r="Z225" s="26" t="str">
        <f aca="false">IF(X225="","",X225-Y225)</f>
        <v/>
      </c>
      <c r="AA225" s="27" t="str">
        <f aca="false">IF(OR(Z225="",Q225=0),"",Z225/(Q225*Mult*O225))</f>
        <v/>
      </c>
      <c r="AB225" s="20"/>
    </row>
    <row r="226" customFormat="false" ht="15" hidden="false" customHeight="false" outlineLevel="0" collapsed="false">
      <c r="A226" s="19"/>
      <c r="B226" s="20"/>
      <c r="C226" s="20"/>
      <c r="D226" s="19"/>
      <c r="E226" s="20"/>
      <c r="F226" s="21"/>
      <c r="G226" s="22"/>
      <c r="H226" s="22"/>
      <c r="I226" s="21"/>
      <c r="J226" s="21"/>
      <c r="K226" s="21"/>
      <c r="L226" s="23" t="str">
        <f aca="false">IF(I226="","",MIN(I226-J226,K226-I226))</f>
        <v/>
      </c>
      <c r="M226" s="22"/>
      <c r="N226" s="24"/>
      <c r="O226" s="20"/>
      <c r="P226" s="25" t="str">
        <f aca="false">IF(N226="","",IF(C226="Sell",N226*(1-TargetPct),N226*(1+TargetPct)))</f>
        <v/>
      </c>
      <c r="Q226" s="25" t="str">
        <f aca="false">IF(N226="","",IF(C226="Sell",L226-N226,N226))</f>
        <v/>
      </c>
      <c r="R226" s="25" t="str">
        <f aca="false">IF(N226="","",IF(C226="Sell",N226,L226-N226))</f>
        <v/>
      </c>
      <c r="S226" s="20"/>
      <c r="T226" s="24"/>
      <c r="U226" s="20"/>
      <c r="V226" s="21"/>
      <c r="W226" s="20"/>
      <c r="X226" s="26" t="str">
        <f aca="false">IF(OR(T226="",U226="SKIP"),"",IF(C226="Sell",(N226-T226),(T226-N226))*Mult*O226)</f>
        <v/>
      </c>
      <c r="Y226" s="26" t="str">
        <f aca="false">IF(X226="","",Legs*O226*IF(B226="SPX",CommSPX,CommSPY))</f>
        <v/>
      </c>
      <c r="Z226" s="26" t="str">
        <f aca="false">IF(X226="","",X226-Y226)</f>
        <v/>
      </c>
      <c r="AA226" s="27" t="str">
        <f aca="false">IF(OR(Z226="",Q226=0),"",Z226/(Q226*Mult*O226))</f>
        <v/>
      </c>
      <c r="AB226" s="20"/>
    </row>
    <row r="227" customFormat="false" ht="15" hidden="false" customHeight="false" outlineLevel="0" collapsed="false">
      <c r="A227" s="19"/>
      <c r="B227" s="20"/>
      <c r="C227" s="20"/>
      <c r="D227" s="19"/>
      <c r="E227" s="20"/>
      <c r="F227" s="21"/>
      <c r="G227" s="22"/>
      <c r="H227" s="22"/>
      <c r="I227" s="21"/>
      <c r="J227" s="21"/>
      <c r="K227" s="21"/>
      <c r="L227" s="23" t="str">
        <f aca="false">IF(I227="","",MIN(I227-J227,K227-I227))</f>
        <v/>
      </c>
      <c r="M227" s="22"/>
      <c r="N227" s="24"/>
      <c r="O227" s="20"/>
      <c r="P227" s="25" t="str">
        <f aca="false">IF(N227="","",IF(C227="Sell",N227*(1-TargetPct),N227*(1+TargetPct)))</f>
        <v/>
      </c>
      <c r="Q227" s="25" t="str">
        <f aca="false">IF(N227="","",IF(C227="Sell",L227-N227,N227))</f>
        <v/>
      </c>
      <c r="R227" s="25" t="str">
        <f aca="false">IF(N227="","",IF(C227="Sell",N227,L227-N227))</f>
        <v/>
      </c>
      <c r="S227" s="20"/>
      <c r="T227" s="24"/>
      <c r="U227" s="20"/>
      <c r="V227" s="21"/>
      <c r="W227" s="20"/>
      <c r="X227" s="26" t="str">
        <f aca="false">IF(OR(T227="",U227="SKIP"),"",IF(C227="Sell",(N227-T227),(T227-N227))*Mult*O227)</f>
        <v/>
      </c>
      <c r="Y227" s="26" t="str">
        <f aca="false">IF(X227="","",Legs*O227*IF(B227="SPX",CommSPX,CommSPY))</f>
        <v/>
      </c>
      <c r="Z227" s="26" t="str">
        <f aca="false">IF(X227="","",X227-Y227)</f>
        <v/>
      </c>
      <c r="AA227" s="27" t="str">
        <f aca="false">IF(OR(Z227="",Q227=0),"",Z227/(Q227*Mult*O227))</f>
        <v/>
      </c>
      <c r="AB227" s="20"/>
    </row>
    <row r="228" customFormat="false" ht="15" hidden="false" customHeight="false" outlineLevel="0" collapsed="false">
      <c r="A228" s="19"/>
      <c r="B228" s="20"/>
      <c r="C228" s="20"/>
      <c r="D228" s="19"/>
      <c r="E228" s="20"/>
      <c r="F228" s="21"/>
      <c r="G228" s="22"/>
      <c r="H228" s="22"/>
      <c r="I228" s="21"/>
      <c r="J228" s="21"/>
      <c r="K228" s="21"/>
      <c r="L228" s="23" t="str">
        <f aca="false">IF(I228="","",MIN(I228-J228,K228-I228))</f>
        <v/>
      </c>
      <c r="M228" s="22"/>
      <c r="N228" s="24"/>
      <c r="O228" s="20"/>
      <c r="P228" s="25" t="str">
        <f aca="false">IF(N228="","",IF(C228="Sell",N228*(1-TargetPct),N228*(1+TargetPct)))</f>
        <v/>
      </c>
      <c r="Q228" s="25" t="str">
        <f aca="false">IF(N228="","",IF(C228="Sell",L228-N228,N228))</f>
        <v/>
      </c>
      <c r="R228" s="25" t="str">
        <f aca="false">IF(N228="","",IF(C228="Sell",N228,L228-N228))</f>
        <v/>
      </c>
      <c r="S228" s="20"/>
      <c r="T228" s="24"/>
      <c r="U228" s="20"/>
      <c r="V228" s="21"/>
      <c r="W228" s="20"/>
      <c r="X228" s="26" t="str">
        <f aca="false">IF(OR(T228="",U228="SKIP"),"",IF(C228="Sell",(N228-T228),(T228-N228))*Mult*O228)</f>
        <v/>
      </c>
      <c r="Y228" s="26" t="str">
        <f aca="false">IF(X228="","",Legs*O228*IF(B228="SPX",CommSPX,CommSPY))</f>
        <v/>
      </c>
      <c r="Z228" s="26" t="str">
        <f aca="false">IF(X228="","",X228-Y228)</f>
        <v/>
      </c>
      <c r="AA228" s="27" t="str">
        <f aca="false">IF(OR(Z228="",Q228=0),"",Z228/(Q228*Mult*O228))</f>
        <v/>
      </c>
      <c r="AB228" s="20"/>
    </row>
    <row r="229" customFormat="false" ht="15" hidden="false" customHeight="false" outlineLevel="0" collapsed="false">
      <c r="A229" s="19"/>
      <c r="B229" s="20"/>
      <c r="C229" s="20"/>
      <c r="D229" s="19"/>
      <c r="E229" s="20"/>
      <c r="F229" s="21"/>
      <c r="G229" s="22"/>
      <c r="H229" s="22"/>
      <c r="I229" s="21"/>
      <c r="J229" s="21"/>
      <c r="K229" s="21"/>
      <c r="L229" s="23" t="str">
        <f aca="false">IF(I229="","",MIN(I229-J229,K229-I229))</f>
        <v/>
      </c>
      <c r="M229" s="22"/>
      <c r="N229" s="24"/>
      <c r="O229" s="20"/>
      <c r="P229" s="25" t="str">
        <f aca="false">IF(N229="","",IF(C229="Sell",N229*(1-TargetPct),N229*(1+TargetPct)))</f>
        <v/>
      </c>
      <c r="Q229" s="25" t="str">
        <f aca="false">IF(N229="","",IF(C229="Sell",L229-N229,N229))</f>
        <v/>
      </c>
      <c r="R229" s="25" t="str">
        <f aca="false">IF(N229="","",IF(C229="Sell",N229,L229-N229))</f>
        <v/>
      </c>
      <c r="S229" s="20"/>
      <c r="T229" s="24"/>
      <c r="U229" s="20"/>
      <c r="V229" s="21"/>
      <c r="W229" s="20"/>
      <c r="X229" s="26" t="str">
        <f aca="false">IF(OR(T229="",U229="SKIP"),"",IF(C229="Sell",(N229-T229),(T229-N229))*Mult*O229)</f>
        <v/>
      </c>
      <c r="Y229" s="26" t="str">
        <f aca="false">IF(X229="","",Legs*O229*IF(B229="SPX",CommSPX,CommSPY))</f>
        <v/>
      </c>
      <c r="Z229" s="26" t="str">
        <f aca="false">IF(X229="","",X229-Y229)</f>
        <v/>
      </c>
      <c r="AA229" s="27" t="str">
        <f aca="false">IF(OR(Z229="",Q229=0),"",Z229/(Q229*Mult*O229))</f>
        <v/>
      </c>
      <c r="AB229" s="20"/>
    </row>
    <row r="230" customFormat="false" ht="15" hidden="false" customHeight="false" outlineLevel="0" collapsed="false">
      <c r="A230" s="19"/>
      <c r="B230" s="20"/>
      <c r="C230" s="20"/>
      <c r="D230" s="19"/>
      <c r="E230" s="20"/>
      <c r="F230" s="21"/>
      <c r="G230" s="22"/>
      <c r="H230" s="22"/>
      <c r="I230" s="21"/>
      <c r="J230" s="21"/>
      <c r="K230" s="21"/>
      <c r="L230" s="23" t="str">
        <f aca="false">IF(I230="","",MIN(I230-J230,K230-I230))</f>
        <v/>
      </c>
      <c r="M230" s="22"/>
      <c r="N230" s="24"/>
      <c r="O230" s="20"/>
      <c r="P230" s="25" t="str">
        <f aca="false">IF(N230="","",IF(C230="Sell",N230*(1-TargetPct),N230*(1+TargetPct)))</f>
        <v/>
      </c>
      <c r="Q230" s="25" t="str">
        <f aca="false">IF(N230="","",IF(C230="Sell",L230-N230,N230))</f>
        <v/>
      </c>
      <c r="R230" s="25" t="str">
        <f aca="false">IF(N230="","",IF(C230="Sell",N230,L230-N230))</f>
        <v/>
      </c>
      <c r="S230" s="20"/>
      <c r="T230" s="24"/>
      <c r="U230" s="20"/>
      <c r="V230" s="21"/>
      <c r="W230" s="20"/>
      <c r="X230" s="26" t="str">
        <f aca="false">IF(OR(T230="",U230="SKIP"),"",IF(C230="Sell",(N230-T230),(T230-N230))*Mult*O230)</f>
        <v/>
      </c>
      <c r="Y230" s="26" t="str">
        <f aca="false">IF(X230="","",Legs*O230*IF(B230="SPX",CommSPX,CommSPY))</f>
        <v/>
      </c>
      <c r="Z230" s="26" t="str">
        <f aca="false">IF(X230="","",X230-Y230)</f>
        <v/>
      </c>
      <c r="AA230" s="27" t="str">
        <f aca="false">IF(OR(Z230="",Q230=0),"",Z230/(Q230*Mult*O230))</f>
        <v/>
      </c>
      <c r="AB230" s="20"/>
    </row>
    <row r="231" customFormat="false" ht="15" hidden="false" customHeight="false" outlineLevel="0" collapsed="false">
      <c r="A231" s="19"/>
      <c r="B231" s="20"/>
      <c r="C231" s="20"/>
      <c r="D231" s="19"/>
      <c r="E231" s="20"/>
      <c r="F231" s="21"/>
      <c r="G231" s="22"/>
      <c r="H231" s="22"/>
      <c r="I231" s="21"/>
      <c r="J231" s="21"/>
      <c r="K231" s="21"/>
      <c r="L231" s="23" t="str">
        <f aca="false">IF(I231="","",MIN(I231-J231,K231-I231))</f>
        <v/>
      </c>
      <c r="M231" s="22"/>
      <c r="N231" s="24"/>
      <c r="O231" s="20"/>
      <c r="P231" s="25" t="str">
        <f aca="false">IF(N231="","",IF(C231="Sell",N231*(1-TargetPct),N231*(1+TargetPct)))</f>
        <v/>
      </c>
      <c r="Q231" s="25" t="str">
        <f aca="false">IF(N231="","",IF(C231="Sell",L231-N231,N231))</f>
        <v/>
      </c>
      <c r="R231" s="25" t="str">
        <f aca="false">IF(N231="","",IF(C231="Sell",N231,L231-N231))</f>
        <v/>
      </c>
      <c r="S231" s="20"/>
      <c r="T231" s="24"/>
      <c r="U231" s="20"/>
      <c r="V231" s="21"/>
      <c r="W231" s="20"/>
      <c r="X231" s="26" t="str">
        <f aca="false">IF(OR(T231="",U231="SKIP"),"",IF(C231="Sell",(N231-T231),(T231-N231))*Mult*O231)</f>
        <v/>
      </c>
      <c r="Y231" s="26" t="str">
        <f aca="false">IF(X231="","",Legs*O231*IF(B231="SPX",CommSPX,CommSPY))</f>
        <v/>
      </c>
      <c r="Z231" s="26" t="str">
        <f aca="false">IF(X231="","",X231-Y231)</f>
        <v/>
      </c>
      <c r="AA231" s="27" t="str">
        <f aca="false">IF(OR(Z231="",Q231=0),"",Z231/(Q231*Mult*O231))</f>
        <v/>
      </c>
      <c r="AB231" s="20"/>
    </row>
    <row r="232" customFormat="false" ht="15" hidden="false" customHeight="false" outlineLevel="0" collapsed="false">
      <c r="A232" s="19"/>
      <c r="B232" s="20"/>
      <c r="C232" s="20"/>
      <c r="D232" s="19"/>
      <c r="E232" s="20"/>
      <c r="F232" s="21"/>
      <c r="G232" s="22"/>
      <c r="H232" s="22"/>
      <c r="I232" s="21"/>
      <c r="J232" s="21"/>
      <c r="K232" s="21"/>
      <c r="L232" s="23" t="str">
        <f aca="false">IF(I232="","",MIN(I232-J232,K232-I232))</f>
        <v/>
      </c>
      <c r="M232" s="22"/>
      <c r="N232" s="24"/>
      <c r="O232" s="20"/>
      <c r="P232" s="25" t="str">
        <f aca="false">IF(N232="","",IF(C232="Sell",N232*(1-TargetPct),N232*(1+TargetPct)))</f>
        <v/>
      </c>
      <c r="Q232" s="25" t="str">
        <f aca="false">IF(N232="","",IF(C232="Sell",L232-N232,N232))</f>
        <v/>
      </c>
      <c r="R232" s="25" t="str">
        <f aca="false">IF(N232="","",IF(C232="Sell",N232,L232-N232))</f>
        <v/>
      </c>
      <c r="S232" s="20"/>
      <c r="T232" s="24"/>
      <c r="U232" s="20"/>
      <c r="V232" s="21"/>
      <c r="W232" s="20"/>
      <c r="X232" s="26" t="str">
        <f aca="false">IF(OR(T232="",U232="SKIP"),"",IF(C232="Sell",(N232-T232),(T232-N232))*Mult*O232)</f>
        <v/>
      </c>
      <c r="Y232" s="26" t="str">
        <f aca="false">IF(X232="","",Legs*O232*IF(B232="SPX",CommSPX,CommSPY))</f>
        <v/>
      </c>
      <c r="Z232" s="26" t="str">
        <f aca="false">IF(X232="","",X232-Y232)</f>
        <v/>
      </c>
      <c r="AA232" s="27" t="str">
        <f aca="false">IF(OR(Z232="",Q232=0),"",Z232/(Q232*Mult*O232))</f>
        <v/>
      </c>
      <c r="AB232" s="20"/>
    </row>
    <row r="233" customFormat="false" ht="15" hidden="false" customHeight="false" outlineLevel="0" collapsed="false">
      <c r="A233" s="19"/>
      <c r="B233" s="20"/>
      <c r="C233" s="20"/>
      <c r="D233" s="19"/>
      <c r="E233" s="20"/>
      <c r="F233" s="21"/>
      <c r="G233" s="22"/>
      <c r="H233" s="22"/>
      <c r="I233" s="21"/>
      <c r="J233" s="21"/>
      <c r="K233" s="21"/>
      <c r="L233" s="23" t="str">
        <f aca="false">IF(I233="","",MIN(I233-J233,K233-I233))</f>
        <v/>
      </c>
      <c r="M233" s="22"/>
      <c r="N233" s="24"/>
      <c r="O233" s="20"/>
      <c r="P233" s="25" t="str">
        <f aca="false">IF(N233="","",IF(C233="Sell",N233*(1-TargetPct),N233*(1+TargetPct)))</f>
        <v/>
      </c>
      <c r="Q233" s="25" t="str">
        <f aca="false">IF(N233="","",IF(C233="Sell",L233-N233,N233))</f>
        <v/>
      </c>
      <c r="R233" s="25" t="str">
        <f aca="false">IF(N233="","",IF(C233="Sell",N233,L233-N233))</f>
        <v/>
      </c>
      <c r="S233" s="20"/>
      <c r="T233" s="24"/>
      <c r="U233" s="20"/>
      <c r="V233" s="21"/>
      <c r="W233" s="20"/>
      <c r="X233" s="26" t="str">
        <f aca="false">IF(OR(T233="",U233="SKIP"),"",IF(C233="Sell",(N233-T233),(T233-N233))*Mult*O233)</f>
        <v/>
      </c>
      <c r="Y233" s="26" t="str">
        <f aca="false">IF(X233="","",Legs*O233*IF(B233="SPX",CommSPX,CommSPY))</f>
        <v/>
      </c>
      <c r="Z233" s="26" t="str">
        <f aca="false">IF(X233="","",X233-Y233)</f>
        <v/>
      </c>
      <c r="AA233" s="27" t="str">
        <f aca="false">IF(OR(Z233="",Q233=0),"",Z233/(Q233*Mult*O233))</f>
        <v/>
      </c>
      <c r="AB233" s="20"/>
    </row>
    <row r="234" customFormat="false" ht="15" hidden="false" customHeight="false" outlineLevel="0" collapsed="false">
      <c r="A234" s="19"/>
      <c r="B234" s="20"/>
      <c r="C234" s="20"/>
      <c r="D234" s="19"/>
      <c r="E234" s="20"/>
      <c r="F234" s="21"/>
      <c r="G234" s="22"/>
      <c r="H234" s="22"/>
      <c r="I234" s="21"/>
      <c r="J234" s="21"/>
      <c r="K234" s="21"/>
      <c r="L234" s="23" t="str">
        <f aca="false">IF(I234="","",MIN(I234-J234,K234-I234))</f>
        <v/>
      </c>
      <c r="M234" s="22"/>
      <c r="N234" s="24"/>
      <c r="O234" s="20"/>
      <c r="P234" s="25" t="str">
        <f aca="false">IF(N234="","",IF(C234="Sell",N234*(1-TargetPct),N234*(1+TargetPct)))</f>
        <v/>
      </c>
      <c r="Q234" s="25" t="str">
        <f aca="false">IF(N234="","",IF(C234="Sell",L234-N234,N234))</f>
        <v/>
      </c>
      <c r="R234" s="25" t="str">
        <f aca="false">IF(N234="","",IF(C234="Sell",N234,L234-N234))</f>
        <v/>
      </c>
      <c r="S234" s="20"/>
      <c r="T234" s="24"/>
      <c r="U234" s="20"/>
      <c r="V234" s="21"/>
      <c r="W234" s="20"/>
      <c r="X234" s="26" t="str">
        <f aca="false">IF(OR(T234="",U234="SKIP"),"",IF(C234="Sell",(N234-T234),(T234-N234))*Mult*O234)</f>
        <v/>
      </c>
      <c r="Y234" s="26" t="str">
        <f aca="false">IF(X234="","",Legs*O234*IF(B234="SPX",CommSPX,CommSPY))</f>
        <v/>
      </c>
      <c r="Z234" s="26" t="str">
        <f aca="false">IF(X234="","",X234-Y234)</f>
        <v/>
      </c>
      <c r="AA234" s="27" t="str">
        <f aca="false">IF(OR(Z234="",Q234=0),"",Z234/(Q234*Mult*O234))</f>
        <v/>
      </c>
      <c r="AB234" s="20"/>
    </row>
    <row r="235" customFormat="false" ht="15" hidden="false" customHeight="false" outlineLevel="0" collapsed="false">
      <c r="A235" s="19"/>
      <c r="B235" s="20"/>
      <c r="C235" s="20"/>
      <c r="D235" s="19"/>
      <c r="E235" s="20"/>
      <c r="F235" s="21"/>
      <c r="G235" s="22"/>
      <c r="H235" s="22"/>
      <c r="I235" s="21"/>
      <c r="J235" s="21"/>
      <c r="K235" s="21"/>
      <c r="L235" s="23" t="str">
        <f aca="false">IF(I235="","",MIN(I235-J235,K235-I235))</f>
        <v/>
      </c>
      <c r="M235" s="22"/>
      <c r="N235" s="24"/>
      <c r="O235" s="20"/>
      <c r="P235" s="25" t="str">
        <f aca="false">IF(N235="","",IF(C235="Sell",N235*(1-TargetPct),N235*(1+TargetPct)))</f>
        <v/>
      </c>
      <c r="Q235" s="25" t="str">
        <f aca="false">IF(N235="","",IF(C235="Sell",L235-N235,N235))</f>
        <v/>
      </c>
      <c r="R235" s="25" t="str">
        <f aca="false">IF(N235="","",IF(C235="Sell",N235,L235-N235))</f>
        <v/>
      </c>
      <c r="S235" s="20"/>
      <c r="T235" s="24"/>
      <c r="U235" s="20"/>
      <c r="V235" s="21"/>
      <c r="W235" s="20"/>
      <c r="X235" s="26" t="str">
        <f aca="false">IF(OR(T235="",U235="SKIP"),"",IF(C235="Sell",(N235-T235),(T235-N235))*Mult*O235)</f>
        <v/>
      </c>
      <c r="Y235" s="26" t="str">
        <f aca="false">IF(X235="","",Legs*O235*IF(B235="SPX",CommSPX,CommSPY))</f>
        <v/>
      </c>
      <c r="Z235" s="26" t="str">
        <f aca="false">IF(X235="","",X235-Y235)</f>
        <v/>
      </c>
      <c r="AA235" s="27" t="str">
        <f aca="false">IF(OR(Z235="",Q235=0),"",Z235/(Q235*Mult*O235))</f>
        <v/>
      </c>
      <c r="AB235" s="20"/>
    </row>
    <row r="236" customFormat="false" ht="15" hidden="false" customHeight="false" outlineLevel="0" collapsed="false">
      <c r="A236" s="19"/>
      <c r="B236" s="20"/>
      <c r="C236" s="20"/>
      <c r="D236" s="19"/>
      <c r="E236" s="20"/>
      <c r="F236" s="21"/>
      <c r="G236" s="22"/>
      <c r="H236" s="22"/>
      <c r="I236" s="21"/>
      <c r="J236" s="21"/>
      <c r="K236" s="21"/>
      <c r="L236" s="23" t="str">
        <f aca="false">IF(I236="","",MIN(I236-J236,K236-I236))</f>
        <v/>
      </c>
      <c r="M236" s="22"/>
      <c r="N236" s="24"/>
      <c r="O236" s="20"/>
      <c r="P236" s="25" t="str">
        <f aca="false">IF(N236="","",IF(C236="Sell",N236*(1-TargetPct),N236*(1+TargetPct)))</f>
        <v/>
      </c>
      <c r="Q236" s="25" t="str">
        <f aca="false">IF(N236="","",IF(C236="Sell",L236-N236,N236))</f>
        <v/>
      </c>
      <c r="R236" s="25" t="str">
        <f aca="false">IF(N236="","",IF(C236="Sell",N236,L236-N236))</f>
        <v/>
      </c>
      <c r="S236" s="20"/>
      <c r="T236" s="24"/>
      <c r="U236" s="20"/>
      <c r="V236" s="21"/>
      <c r="W236" s="20"/>
      <c r="X236" s="26" t="str">
        <f aca="false">IF(OR(T236="",U236="SKIP"),"",IF(C236="Sell",(N236-T236),(T236-N236))*Mult*O236)</f>
        <v/>
      </c>
      <c r="Y236" s="26" t="str">
        <f aca="false">IF(X236="","",Legs*O236*IF(B236="SPX",CommSPX,CommSPY))</f>
        <v/>
      </c>
      <c r="Z236" s="26" t="str">
        <f aca="false">IF(X236="","",X236-Y236)</f>
        <v/>
      </c>
      <c r="AA236" s="27" t="str">
        <f aca="false">IF(OR(Z236="",Q236=0),"",Z236/(Q236*Mult*O236))</f>
        <v/>
      </c>
      <c r="AB236" s="20"/>
    </row>
    <row r="237" customFormat="false" ht="15" hidden="false" customHeight="false" outlineLevel="0" collapsed="false">
      <c r="A237" s="19"/>
      <c r="B237" s="20"/>
      <c r="C237" s="20"/>
      <c r="D237" s="19"/>
      <c r="E237" s="20"/>
      <c r="F237" s="21"/>
      <c r="G237" s="22"/>
      <c r="H237" s="22"/>
      <c r="I237" s="21"/>
      <c r="J237" s="21"/>
      <c r="K237" s="21"/>
      <c r="L237" s="23" t="str">
        <f aca="false">IF(I237="","",MIN(I237-J237,K237-I237))</f>
        <v/>
      </c>
      <c r="M237" s="22"/>
      <c r="N237" s="24"/>
      <c r="O237" s="20"/>
      <c r="P237" s="25" t="str">
        <f aca="false">IF(N237="","",IF(C237="Sell",N237*(1-TargetPct),N237*(1+TargetPct)))</f>
        <v/>
      </c>
      <c r="Q237" s="25" t="str">
        <f aca="false">IF(N237="","",IF(C237="Sell",L237-N237,N237))</f>
        <v/>
      </c>
      <c r="R237" s="25" t="str">
        <f aca="false">IF(N237="","",IF(C237="Sell",N237,L237-N237))</f>
        <v/>
      </c>
      <c r="S237" s="20"/>
      <c r="T237" s="24"/>
      <c r="U237" s="20"/>
      <c r="V237" s="21"/>
      <c r="W237" s="20"/>
      <c r="X237" s="26" t="str">
        <f aca="false">IF(OR(T237="",U237="SKIP"),"",IF(C237="Sell",(N237-T237),(T237-N237))*Mult*O237)</f>
        <v/>
      </c>
      <c r="Y237" s="26" t="str">
        <f aca="false">IF(X237="","",Legs*O237*IF(B237="SPX",CommSPX,CommSPY))</f>
        <v/>
      </c>
      <c r="Z237" s="26" t="str">
        <f aca="false">IF(X237="","",X237-Y237)</f>
        <v/>
      </c>
      <c r="AA237" s="27" t="str">
        <f aca="false">IF(OR(Z237="",Q237=0),"",Z237/(Q237*Mult*O237))</f>
        <v/>
      </c>
      <c r="AB237" s="20"/>
    </row>
    <row r="238" customFormat="false" ht="15" hidden="false" customHeight="false" outlineLevel="0" collapsed="false">
      <c r="A238" s="19"/>
      <c r="B238" s="20"/>
      <c r="C238" s="20"/>
      <c r="D238" s="19"/>
      <c r="E238" s="20"/>
      <c r="F238" s="21"/>
      <c r="G238" s="22"/>
      <c r="H238" s="22"/>
      <c r="I238" s="21"/>
      <c r="J238" s="21"/>
      <c r="K238" s="21"/>
      <c r="L238" s="23" t="str">
        <f aca="false">IF(I238="","",MIN(I238-J238,K238-I238))</f>
        <v/>
      </c>
      <c r="M238" s="22"/>
      <c r="N238" s="24"/>
      <c r="O238" s="20"/>
      <c r="P238" s="25" t="str">
        <f aca="false">IF(N238="","",IF(C238="Sell",N238*(1-TargetPct),N238*(1+TargetPct)))</f>
        <v/>
      </c>
      <c r="Q238" s="25" t="str">
        <f aca="false">IF(N238="","",IF(C238="Sell",L238-N238,N238))</f>
        <v/>
      </c>
      <c r="R238" s="25" t="str">
        <f aca="false">IF(N238="","",IF(C238="Sell",N238,L238-N238))</f>
        <v/>
      </c>
      <c r="S238" s="20"/>
      <c r="T238" s="24"/>
      <c r="U238" s="20"/>
      <c r="V238" s="21"/>
      <c r="W238" s="20"/>
      <c r="X238" s="26" t="str">
        <f aca="false">IF(OR(T238="",U238="SKIP"),"",IF(C238="Sell",(N238-T238),(T238-N238))*Mult*O238)</f>
        <v/>
      </c>
      <c r="Y238" s="26" t="str">
        <f aca="false">IF(X238="","",Legs*O238*IF(B238="SPX",CommSPX,CommSPY))</f>
        <v/>
      </c>
      <c r="Z238" s="26" t="str">
        <f aca="false">IF(X238="","",X238-Y238)</f>
        <v/>
      </c>
      <c r="AA238" s="27" t="str">
        <f aca="false">IF(OR(Z238="",Q238=0),"",Z238/(Q238*Mult*O238))</f>
        <v/>
      </c>
      <c r="AB238" s="20"/>
    </row>
    <row r="239" customFormat="false" ht="15" hidden="false" customHeight="false" outlineLevel="0" collapsed="false">
      <c r="A239" s="19"/>
      <c r="B239" s="20"/>
      <c r="C239" s="20"/>
      <c r="D239" s="19"/>
      <c r="E239" s="20"/>
      <c r="F239" s="21"/>
      <c r="G239" s="22"/>
      <c r="H239" s="22"/>
      <c r="I239" s="21"/>
      <c r="J239" s="21"/>
      <c r="K239" s="21"/>
      <c r="L239" s="23" t="str">
        <f aca="false">IF(I239="","",MIN(I239-J239,K239-I239))</f>
        <v/>
      </c>
      <c r="M239" s="22"/>
      <c r="N239" s="24"/>
      <c r="O239" s="20"/>
      <c r="P239" s="25" t="str">
        <f aca="false">IF(N239="","",IF(C239="Sell",N239*(1-TargetPct),N239*(1+TargetPct)))</f>
        <v/>
      </c>
      <c r="Q239" s="25" t="str">
        <f aca="false">IF(N239="","",IF(C239="Sell",L239-N239,N239))</f>
        <v/>
      </c>
      <c r="R239" s="25" t="str">
        <f aca="false">IF(N239="","",IF(C239="Sell",N239,L239-N239))</f>
        <v/>
      </c>
      <c r="S239" s="20"/>
      <c r="T239" s="24"/>
      <c r="U239" s="20"/>
      <c r="V239" s="21"/>
      <c r="W239" s="20"/>
      <c r="X239" s="26" t="str">
        <f aca="false">IF(OR(T239="",U239="SKIP"),"",IF(C239="Sell",(N239-T239),(T239-N239))*Mult*O239)</f>
        <v/>
      </c>
      <c r="Y239" s="26" t="str">
        <f aca="false">IF(X239="","",Legs*O239*IF(B239="SPX",CommSPX,CommSPY))</f>
        <v/>
      </c>
      <c r="Z239" s="26" t="str">
        <f aca="false">IF(X239="","",X239-Y239)</f>
        <v/>
      </c>
      <c r="AA239" s="27" t="str">
        <f aca="false">IF(OR(Z239="",Q239=0),"",Z239/(Q239*Mult*O239))</f>
        <v/>
      </c>
      <c r="AB239" s="20"/>
    </row>
    <row r="240" customFormat="false" ht="15" hidden="false" customHeight="false" outlineLevel="0" collapsed="false">
      <c r="A240" s="19"/>
      <c r="B240" s="20"/>
      <c r="C240" s="20"/>
      <c r="D240" s="19"/>
      <c r="E240" s="20"/>
      <c r="F240" s="21"/>
      <c r="G240" s="22"/>
      <c r="H240" s="22"/>
      <c r="I240" s="21"/>
      <c r="J240" s="21"/>
      <c r="K240" s="21"/>
      <c r="L240" s="23" t="str">
        <f aca="false">IF(I240="","",MIN(I240-J240,K240-I240))</f>
        <v/>
      </c>
      <c r="M240" s="22"/>
      <c r="N240" s="24"/>
      <c r="O240" s="20"/>
      <c r="P240" s="25" t="str">
        <f aca="false">IF(N240="","",IF(C240="Sell",N240*(1-TargetPct),N240*(1+TargetPct)))</f>
        <v/>
      </c>
      <c r="Q240" s="25" t="str">
        <f aca="false">IF(N240="","",IF(C240="Sell",L240-N240,N240))</f>
        <v/>
      </c>
      <c r="R240" s="25" t="str">
        <f aca="false">IF(N240="","",IF(C240="Sell",N240,L240-N240))</f>
        <v/>
      </c>
      <c r="S240" s="20"/>
      <c r="T240" s="24"/>
      <c r="U240" s="20"/>
      <c r="V240" s="21"/>
      <c r="W240" s="20"/>
      <c r="X240" s="26" t="str">
        <f aca="false">IF(OR(T240="",U240="SKIP"),"",IF(C240="Sell",(N240-T240),(T240-N240))*Mult*O240)</f>
        <v/>
      </c>
      <c r="Y240" s="26" t="str">
        <f aca="false">IF(X240="","",Legs*O240*IF(B240="SPX",CommSPX,CommSPY))</f>
        <v/>
      </c>
      <c r="Z240" s="26" t="str">
        <f aca="false">IF(X240="","",X240-Y240)</f>
        <v/>
      </c>
      <c r="AA240" s="27" t="str">
        <f aca="false">IF(OR(Z240="",Q240=0),"",Z240/(Q240*Mult*O240))</f>
        <v/>
      </c>
      <c r="AB240" s="20"/>
    </row>
    <row r="241" customFormat="false" ht="15" hidden="false" customHeight="false" outlineLevel="0" collapsed="false">
      <c r="A241" s="19"/>
      <c r="B241" s="20"/>
      <c r="C241" s="20"/>
      <c r="D241" s="19"/>
      <c r="E241" s="20"/>
      <c r="F241" s="21"/>
      <c r="G241" s="22"/>
      <c r="H241" s="22"/>
      <c r="I241" s="21"/>
      <c r="J241" s="21"/>
      <c r="K241" s="21"/>
      <c r="L241" s="23" t="str">
        <f aca="false">IF(I241="","",MIN(I241-J241,K241-I241))</f>
        <v/>
      </c>
      <c r="M241" s="22"/>
      <c r="N241" s="24"/>
      <c r="O241" s="20"/>
      <c r="P241" s="25" t="str">
        <f aca="false">IF(N241="","",IF(C241="Sell",N241*(1-TargetPct),N241*(1+TargetPct)))</f>
        <v/>
      </c>
      <c r="Q241" s="25" t="str">
        <f aca="false">IF(N241="","",IF(C241="Sell",L241-N241,N241))</f>
        <v/>
      </c>
      <c r="R241" s="25" t="str">
        <f aca="false">IF(N241="","",IF(C241="Sell",N241,L241-N241))</f>
        <v/>
      </c>
      <c r="S241" s="20"/>
      <c r="T241" s="24"/>
      <c r="U241" s="20"/>
      <c r="V241" s="21"/>
      <c r="W241" s="20"/>
      <c r="X241" s="26" t="str">
        <f aca="false">IF(OR(T241="",U241="SKIP"),"",IF(C241="Sell",(N241-T241),(T241-N241))*Mult*O241)</f>
        <v/>
      </c>
      <c r="Y241" s="26" t="str">
        <f aca="false">IF(X241="","",Legs*O241*IF(B241="SPX",CommSPX,CommSPY))</f>
        <v/>
      </c>
      <c r="Z241" s="26" t="str">
        <f aca="false">IF(X241="","",X241-Y241)</f>
        <v/>
      </c>
      <c r="AA241" s="27" t="str">
        <f aca="false">IF(OR(Z241="",Q241=0),"",Z241/(Q241*Mult*O241))</f>
        <v/>
      </c>
      <c r="AB241" s="20"/>
    </row>
    <row r="242" customFormat="false" ht="15" hidden="false" customHeight="false" outlineLevel="0" collapsed="false">
      <c r="A242" s="19"/>
      <c r="B242" s="20"/>
      <c r="C242" s="20"/>
      <c r="D242" s="19"/>
      <c r="E242" s="20"/>
      <c r="F242" s="21"/>
      <c r="G242" s="22"/>
      <c r="H242" s="22"/>
      <c r="I242" s="21"/>
      <c r="J242" s="21"/>
      <c r="K242" s="21"/>
      <c r="L242" s="23" t="str">
        <f aca="false">IF(I242="","",MIN(I242-J242,K242-I242))</f>
        <v/>
      </c>
      <c r="M242" s="22"/>
      <c r="N242" s="24"/>
      <c r="O242" s="20"/>
      <c r="P242" s="25" t="str">
        <f aca="false">IF(N242="","",IF(C242="Sell",N242*(1-TargetPct),N242*(1+TargetPct)))</f>
        <v/>
      </c>
      <c r="Q242" s="25" t="str">
        <f aca="false">IF(N242="","",IF(C242="Sell",L242-N242,N242))</f>
        <v/>
      </c>
      <c r="R242" s="25" t="str">
        <f aca="false">IF(N242="","",IF(C242="Sell",N242,L242-N242))</f>
        <v/>
      </c>
      <c r="S242" s="20"/>
      <c r="T242" s="24"/>
      <c r="U242" s="20"/>
      <c r="V242" s="21"/>
      <c r="W242" s="20"/>
      <c r="X242" s="26" t="str">
        <f aca="false">IF(OR(T242="",U242="SKIP"),"",IF(C242="Sell",(N242-T242),(T242-N242))*Mult*O242)</f>
        <v/>
      </c>
      <c r="Y242" s="26" t="str">
        <f aca="false">IF(X242="","",Legs*O242*IF(B242="SPX",CommSPX,CommSPY))</f>
        <v/>
      </c>
      <c r="Z242" s="26" t="str">
        <f aca="false">IF(X242="","",X242-Y242)</f>
        <v/>
      </c>
      <c r="AA242" s="27" t="str">
        <f aca="false">IF(OR(Z242="",Q242=0),"",Z242/(Q242*Mult*O242))</f>
        <v/>
      </c>
      <c r="AB242" s="20"/>
    </row>
    <row r="243" customFormat="false" ht="15" hidden="false" customHeight="false" outlineLevel="0" collapsed="false">
      <c r="A243" s="19"/>
      <c r="B243" s="20"/>
      <c r="C243" s="20"/>
      <c r="D243" s="19"/>
      <c r="E243" s="20"/>
      <c r="F243" s="21"/>
      <c r="G243" s="22"/>
      <c r="H243" s="22"/>
      <c r="I243" s="21"/>
      <c r="J243" s="21"/>
      <c r="K243" s="21"/>
      <c r="L243" s="23" t="str">
        <f aca="false">IF(I243="","",MIN(I243-J243,K243-I243))</f>
        <v/>
      </c>
      <c r="M243" s="22"/>
      <c r="N243" s="24"/>
      <c r="O243" s="20"/>
      <c r="P243" s="25" t="str">
        <f aca="false">IF(N243="","",IF(C243="Sell",N243*(1-TargetPct),N243*(1+TargetPct)))</f>
        <v/>
      </c>
      <c r="Q243" s="25" t="str">
        <f aca="false">IF(N243="","",IF(C243="Sell",L243-N243,N243))</f>
        <v/>
      </c>
      <c r="R243" s="25" t="str">
        <f aca="false">IF(N243="","",IF(C243="Sell",N243,L243-N243))</f>
        <v/>
      </c>
      <c r="S243" s="20"/>
      <c r="T243" s="24"/>
      <c r="U243" s="20"/>
      <c r="V243" s="21"/>
      <c r="W243" s="20"/>
      <c r="X243" s="26" t="str">
        <f aca="false">IF(OR(T243="",U243="SKIP"),"",IF(C243="Sell",(N243-T243),(T243-N243))*Mult*O243)</f>
        <v/>
      </c>
      <c r="Y243" s="26" t="str">
        <f aca="false">IF(X243="","",Legs*O243*IF(B243="SPX",CommSPX,CommSPY))</f>
        <v/>
      </c>
      <c r="Z243" s="26" t="str">
        <f aca="false">IF(X243="","",X243-Y243)</f>
        <v/>
      </c>
      <c r="AA243" s="27" t="str">
        <f aca="false">IF(OR(Z243="",Q243=0),"",Z243/(Q243*Mult*O243))</f>
        <v/>
      </c>
      <c r="AB243" s="20"/>
    </row>
    <row r="244" customFormat="false" ht="15" hidden="false" customHeight="false" outlineLevel="0" collapsed="false">
      <c r="A244" s="19"/>
      <c r="B244" s="20"/>
      <c r="C244" s="20"/>
      <c r="D244" s="19"/>
      <c r="E244" s="20"/>
      <c r="F244" s="21"/>
      <c r="G244" s="22"/>
      <c r="H244" s="22"/>
      <c r="I244" s="21"/>
      <c r="J244" s="21"/>
      <c r="K244" s="21"/>
      <c r="L244" s="23" t="str">
        <f aca="false">IF(I244="","",MIN(I244-J244,K244-I244))</f>
        <v/>
      </c>
      <c r="M244" s="22"/>
      <c r="N244" s="24"/>
      <c r="O244" s="20"/>
      <c r="P244" s="25" t="str">
        <f aca="false">IF(N244="","",IF(C244="Sell",N244*(1-TargetPct),N244*(1+TargetPct)))</f>
        <v/>
      </c>
      <c r="Q244" s="25" t="str">
        <f aca="false">IF(N244="","",IF(C244="Sell",L244-N244,N244))</f>
        <v/>
      </c>
      <c r="R244" s="25" t="str">
        <f aca="false">IF(N244="","",IF(C244="Sell",N244,L244-N244))</f>
        <v/>
      </c>
      <c r="S244" s="20"/>
      <c r="T244" s="24"/>
      <c r="U244" s="20"/>
      <c r="V244" s="21"/>
      <c r="W244" s="20"/>
      <c r="X244" s="26" t="str">
        <f aca="false">IF(OR(T244="",U244="SKIP"),"",IF(C244="Sell",(N244-T244),(T244-N244))*Mult*O244)</f>
        <v/>
      </c>
      <c r="Y244" s="26" t="str">
        <f aca="false">IF(X244="","",Legs*O244*IF(B244="SPX",CommSPX,CommSPY))</f>
        <v/>
      </c>
      <c r="Z244" s="26" t="str">
        <f aca="false">IF(X244="","",X244-Y244)</f>
        <v/>
      </c>
      <c r="AA244" s="27" t="str">
        <f aca="false">IF(OR(Z244="",Q244=0),"",Z244/(Q244*Mult*O244))</f>
        <v/>
      </c>
      <c r="AB244" s="20"/>
    </row>
    <row r="245" customFormat="false" ht="15" hidden="false" customHeight="false" outlineLevel="0" collapsed="false">
      <c r="A245" s="19"/>
      <c r="B245" s="20"/>
      <c r="C245" s="20"/>
      <c r="D245" s="19"/>
      <c r="E245" s="20"/>
      <c r="F245" s="21"/>
      <c r="G245" s="22"/>
      <c r="H245" s="22"/>
      <c r="I245" s="21"/>
      <c r="J245" s="21"/>
      <c r="K245" s="21"/>
      <c r="L245" s="23" t="str">
        <f aca="false">IF(I245="","",MIN(I245-J245,K245-I245))</f>
        <v/>
      </c>
      <c r="M245" s="22"/>
      <c r="N245" s="24"/>
      <c r="O245" s="20"/>
      <c r="P245" s="25" t="str">
        <f aca="false">IF(N245="","",IF(C245="Sell",N245*(1-TargetPct),N245*(1+TargetPct)))</f>
        <v/>
      </c>
      <c r="Q245" s="25" t="str">
        <f aca="false">IF(N245="","",IF(C245="Sell",L245-N245,N245))</f>
        <v/>
      </c>
      <c r="R245" s="25" t="str">
        <f aca="false">IF(N245="","",IF(C245="Sell",N245,L245-N245))</f>
        <v/>
      </c>
      <c r="S245" s="20"/>
      <c r="T245" s="24"/>
      <c r="U245" s="20"/>
      <c r="V245" s="21"/>
      <c r="W245" s="20"/>
      <c r="X245" s="26" t="str">
        <f aca="false">IF(OR(T245="",U245="SKIP"),"",IF(C245="Sell",(N245-T245),(T245-N245))*Mult*O245)</f>
        <v/>
      </c>
      <c r="Y245" s="26" t="str">
        <f aca="false">IF(X245="","",Legs*O245*IF(B245="SPX",CommSPX,CommSPY))</f>
        <v/>
      </c>
      <c r="Z245" s="26" t="str">
        <f aca="false">IF(X245="","",X245-Y245)</f>
        <v/>
      </c>
      <c r="AA245" s="27" t="str">
        <f aca="false">IF(OR(Z245="",Q245=0),"",Z245/(Q245*Mult*O245))</f>
        <v/>
      </c>
      <c r="AB245" s="20"/>
    </row>
    <row r="246" customFormat="false" ht="15" hidden="false" customHeight="false" outlineLevel="0" collapsed="false">
      <c r="A246" s="19"/>
      <c r="B246" s="20"/>
      <c r="C246" s="20"/>
      <c r="D246" s="19"/>
      <c r="E246" s="20"/>
      <c r="F246" s="21"/>
      <c r="G246" s="22"/>
      <c r="H246" s="22"/>
      <c r="I246" s="21"/>
      <c r="J246" s="21"/>
      <c r="K246" s="21"/>
      <c r="L246" s="23" t="str">
        <f aca="false">IF(I246="","",MIN(I246-J246,K246-I246))</f>
        <v/>
      </c>
      <c r="M246" s="22"/>
      <c r="N246" s="24"/>
      <c r="O246" s="20"/>
      <c r="P246" s="25" t="str">
        <f aca="false">IF(N246="","",IF(C246="Sell",N246*(1-TargetPct),N246*(1+TargetPct)))</f>
        <v/>
      </c>
      <c r="Q246" s="25" t="str">
        <f aca="false">IF(N246="","",IF(C246="Sell",L246-N246,N246))</f>
        <v/>
      </c>
      <c r="R246" s="25" t="str">
        <f aca="false">IF(N246="","",IF(C246="Sell",N246,L246-N246))</f>
        <v/>
      </c>
      <c r="S246" s="20"/>
      <c r="T246" s="24"/>
      <c r="U246" s="20"/>
      <c r="V246" s="21"/>
      <c r="W246" s="20"/>
      <c r="X246" s="26" t="str">
        <f aca="false">IF(OR(T246="",U246="SKIP"),"",IF(C246="Sell",(N246-T246),(T246-N246))*Mult*O246)</f>
        <v/>
      </c>
      <c r="Y246" s="26" t="str">
        <f aca="false">IF(X246="","",Legs*O246*IF(B246="SPX",CommSPX,CommSPY))</f>
        <v/>
      </c>
      <c r="Z246" s="26" t="str">
        <f aca="false">IF(X246="","",X246-Y246)</f>
        <v/>
      </c>
      <c r="AA246" s="27" t="str">
        <f aca="false">IF(OR(Z246="",Q246=0),"",Z246/(Q246*Mult*O246))</f>
        <v/>
      </c>
      <c r="AB246" s="20"/>
    </row>
    <row r="247" customFormat="false" ht="15" hidden="false" customHeight="false" outlineLevel="0" collapsed="false">
      <c r="A247" s="19"/>
      <c r="B247" s="20"/>
      <c r="C247" s="20"/>
      <c r="D247" s="19"/>
      <c r="E247" s="20"/>
      <c r="F247" s="21"/>
      <c r="G247" s="22"/>
      <c r="H247" s="22"/>
      <c r="I247" s="21"/>
      <c r="J247" s="21"/>
      <c r="K247" s="21"/>
      <c r="L247" s="23" t="str">
        <f aca="false">IF(I247="","",MIN(I247-J247,K247-I247))</f>
        <v/>
      </c>
      <c r="M247" s="22"/>
      <c r="N247" s="24"/>
      <c r="O247" s="20"/>
      <c r="P247" s="25" t="str">
        <f aca="false">IF(N247="","",IF(C247="Sell",N247*(1-TargetPct),N247*(1+TargetPct)))</f>
        <v/>
      </c>
      <c r="Q247" s="25" t="str">
        <f aca="false">IF(N247="","",IF(C247="Sell",L247-N247,N247))</f>
        <v/>
      </c>
      <c r="R247" s="25" t="str">
        <f aca="false">IF(N247="","",IF(C247="Sell",N247,L247-N247))</f>
        <v/>
      </c>
      <c r="S247" s="20"/>
      <c r="T247" s="24"/>
      <c r="U247" s="20"/>
      <c r="V247" s="21"/>
      <c r="W247" s="20"/>
      <c r="X247" s="26" t="str">
        <f aca="false">IF(OR(T247="",U247="SKIP"),"",IF(C247="Sell",(N247-T247),(T247-N247))*Mult*O247)</f>
        <v/>
      </c>
      <c r="Y247" s="26" t="str">
        <f aca="false">IF(X247="","",Legs*O247*IF(B247="SPX",CommSPX,CommSPY))</f>
        <v/>
      </c>
      <c r="Z247" s="26" t="str">
        <f aca="false">IF(X247="","",X247-Y247)</f>
        <v/>
      </c>
      <c r="AA247" s="27" t="str">
        <f aca="false">IF(OR(Z247="",Q247=0),"",Z247/(Q247*Mult*O247))</f>
        <v/>
      </c>
      <c r="AB247" s="20"/>
    </row>
    <row r="248" customFormat="false" ht="15" hidden="false" customHeight="false" outlineLevel="0" collapsed="false">
      <c r="A248" s="19"/>
      <c r="B248" s="20"/>
      <c r="C248" s="20"/>
      <c r="D248" s="19"/>
      <c r="E248" s="20"/>
      <c r="F248" s="21"/>
      <c r="G248" s="22"/>
      <c r="H248" s="22"/>
      <c r="I248" s="21"/>
      <c r="J248" s="21"/>
      <c r="K248" s="21"/>
      <c r="L248" s="23" t="str">
        <f aca="false">IF(I248="","",MIN(I248-J248,K248-I248))</f>
        <v/>
      </c>
      <c r="M248" s="22"/>
      <c r="N248" s="24"/>
      <c r="O248" s="20"/>
      <c r="P248" s="25" t="str">
        <f aca="false">IF(N248="","",IF(C248="Sell",N248*(1-TargetPct),N248*(1+TargetPct)))</f>
        <v/>
      </c>
      <c r="Q248" s="25" t="str">
        <f aca="false">IF(N248="","",IF(C248="Sell",L248-N248,N248))</f>
        <v/>
      </c>
      <c r="R248" s="25" t="str">
        <f aca="false">IF(N248="","",IF(C248="Sell",N248,L248-N248))</f>
        <v/>
      </c>
      <c r="S248" s="20"/>
      <c r="T248" s="24"/>
      <c r="U248" s="20"/>
      <c r="V248" s="21"/>
      <c r="W248" s="20"/>
      <c r="X248" s="26" t="str">
        <f aca="false">IF(OR(T248="",U248="SKIP"),"",IF(C248="Sell",(N248-T248),(T248-N248))*Mult*O248)</f>
        <v/>
      </c>
      <c r="Y248" s="26" t="str">
        <f aca="false">IF(X248="","",Legs*O248*IF(B248="SPX",CommSPX,CommSPY))</f>
        <v/>
      </c>
      <c r="Z248" s="26" t="str">
        <f aca="false">IF(X248="","",X248-Y248)</f>
        <v/>
      </c>
      <c r="AA248" s="27" t="str">
        <f aca="false">IF(OR(Z248="",Q248=0),"",Z248/(Q248*Mult*O248))</f>
        <v/>
      </c>
      <c r="AB248" s="20"/>
    </row>
    <row r="249" customFormat="false" ht="15" hidden="false" customHeight="false" outlineLevel="0" collapsed="false">
      <c r="A249" s="19"/>
      <c r="B249" s="20"/>
      <c r="C249" s="20"/>
      <c r="D249" s="19"/>
      <c r="E249" s="20"/>
      <c r="F249" s="21"/>
      <c r="G249" s="22"/>
      <c r="H249" s="22"/>
      <c r="I249" s="21"/>
      <c r="J249" s="21"/>
      <c r="K249" s="21"/>
      <c r="L249" s="23" t="str">
        <f aca="false">IF(I249="","",MIN(I249-J249,K249-I249))</f>
        <v/>
      </c>
      <c r="M249" s="22"/>
      <c r="N249" s="24"/>
      <c r="O249" s="20"/>
      <c r="P249" s="25" t="str">
        <f aca="false">IF(N249="","",IF(C249="Sell",N249*(1-TargetPct),N249*(1+TargetPct)))</f>
        <v/>
      </c>
      <c r="Q249" s="25" t="str">
        <f aca="false">IF(N249="","",IF(C249="Sell",L249-N249,N249))</f>
        <v/>
      </c>
      <c r="R249" s="25" t="str">
        <f aca="false">IF(N249="","",IF(C249="Sell",N249,L249-N249))</f>
        <v/>
      </c>
      <c r="S249" s="20"/>
      <c r="T249" s="24"/>
      <c r="U249" s="20"/>
      <c r="V249" s="21"/>
      <c r="W249" s="20"/>
      <c r="X249" s="26" t="str">
        <f aca="false">IF(OR(T249="",U249="SKIP"),"",IF(C249="Sell",(N249-T249),(T249-N249))*Mult*O249)</f>
        <v/>
      </c>
      <c r="Y249" s="26" t="str">
        <f aca="false">IF(X249="","",Legs*O249*IF(B249="SPX",CommSPX,CommSPY))</f>
        <v/>
      </c>
      <c r="Z249" s="26" t="str">
        <f aca="false">IF(X249="","",X249-Y249)</f>
        <v/>
      </c>
      <c r="AA249" s="27" t="str">
        <f aca="false">IF(OR(Z249="",Q249=0),"",Z249/(Q249*Mult*O249))</f>
        <v/>
      </c>
      <c r="AB249" s="20"/>
    </row>
    <row r="250" customFormat="false" ht="15" hidden="false" customHeight="false" outlineLevel="0" collapsed="false">
      <c r="A250" s="19"/>
      <c r="B250" s="20"/>
      <c r="C250" s="20"/>
      <c r="D250" s="19"/>
      <c r="E250" s="20"/>
      <c r="F250" s="21"/>
      <c r="G250" s="22"/>
      <c r="H250" s="22"/>
      <c r="I250" s="21"/>
      <c r="J250" s="21"/>
      <c r="K250" s="21"/>
      <c r="L250" s="23" t="str">
        <f aca="false">IF(I250="","",MIN(I250-J250,K250-I250))</f>
        <v/>
      </c>
      <c r="M250" s="22"/>
      <c r="N250" s="24"/>
      <c r="O250" s="20"/>
      <c r="P250" s="25" t="str">
        <f aca="false">IF(N250="","",IF(C250="Sell",N250*(1-TargetPct),N250*(1+TargetPct)))</f>
        <v/>
      </c>
      <c r="Q250" s="25" t="str">
        <f aca="false">IF(N250="","",IF(C250="Sell",L250-N250,N250))</f>
        <v/>
      </c>
      <c r="R250" s="25" t="str">
        <f aca="false">IF(N250="","",IF(C250="Sell",N250,L250-N250))</f>
        <v/>
      </c>
      <c r="S250" s="20"/>
      <c r="T250" s="24"/>
      <c r="U250" s="20"/>
      <c r="V250" s="21"/>
      <c r="W250" s="20"/>
      <c r="X250" s="26" t="str">
        <f aca="false">IF(OR(T250="",U250="SKIP"),"",IF(C250="Sell",(N250-T250),(T250-N250))*Mult*O250)</f>
        <v/>
      </c>
      <c r="Y250" s="26" t="str">
        <f aca="false">IF(X250="","",Legs*O250*IF(B250="SPX",CommSPX,CommSPY))</f>
        <v/>
      </c>
      <c r="Z250" s="26" t="str">
        <f aca="false">IF(X250="","",X250-Y250)</f>
        <v/>
      </c>
      <c r="AA250" s="27" t="str">
        <f aca="false">IF(OR(Z250="",Q250=0),"",Z250/(Q250*Mult*O250))</f>
        <v/>
      </c>
      <c r="AB250" s="20"/>
    </row>
    <row r="251" customFormat="false" ht="15" hidden="false" customHeight="false" outlineLevel="0" collapsed="false">
      <c r="A251" s="19"/>
      <c r="B251" s="20"/>
      <c r="C251" s="20"/>
      <c r="D251" s="19"/>
      <c r="E251" s="20"/>
      <c r="F251" s="21"/>
      <c r="G251" s="22"/>
      <c r="H251" s="22"/>
      <c r="I251" s="21"/>
      <c r="J251" s="21"/>
      <c r="K251" s="21"/>
      <c r="L251" s="23" t="str">
        <f aca="false">IF(I251="","",MIN(I251-J251,K251-I251))</f>
        <v/>
      </c>
      <c r="M251" s="22"/>
      <c r="N251" s="24"/>
      <c r="O251" s="20"/>
      <c r="P251" s="25" t="str">
        <f aca="false">IF(N251="","",IF(C251="Sell",N251*(1-TargetPct),N251*(1+TargetPct)))</f>
        <v/>
      </c>
      <c r="Q251" s="25" t="str">
        <f aca="false">IF(N251="","",IF(C251="Sell",L251-N251,N251))</f>
        <v/>
      </c>
      <c r="R251" s="25" t="str">
        <f aca="false">IF(N251="","",IF(C251="Sell",N251,L251-N251))</f>
        <v/>
      </c>
      <c r="S251" s="20"/>
      <c r="T251" s="24"/>
      <c r="U251" s="20"/>
      <c r="V251" s="21"/>
      <c r="W251" s="20"/>
      <c r="X251" s="26" t="str">
        <f aca="false">IF(OR(T251="",U251="SKIP"),"",IF(C251="Sell",(N251-T251),(T251-N251))*Mult*O251)</f>
        <v/>
      </c>
      <c r="Y251" s="26" t="str">
        <f aca="false">IF(X251="","",Legs*O251*IF(B251="SPX",CommSPX,CommSPY))</f>
        <v/>
      </c>
      <c r="Z251" s="26" t="str">
        <f aca="false">IF(X251="","",X251-Y251)</f>
        <v/>
      </c>
      <c r="AA251" s="27" t="str">
        <f aca="false">IF(OR(Z251="",Q251=0),"",Z251/(Q251*Mult*O251))</f>
        <v/>
      </c>
      <c r="AB251" s="20"/>
    </row>
    <row r="252" customFormat="false" ht="15" hidden="false" customHeight="false" outlineLevel="0" collapsed="false">
      <c r="A252" s="19"/>
      <c r="B252" s="20"/>
      <c r="C252" s="20"/>
      <c r="D252" s="19"/>
      <c r="E252" s="20"/>
      <c r="F252" s="21"/>
      <c r="G252" s="22"/>
      <c r="H252" s="22"/>
      <c r="I252" s="21"/>
      <c r="J252" s="21"/>
      <c r="K252" s="21"/>
      <c r="L252" s="23" t="str">
        <f aca="false">IF(I252="","",MIN(I252-J252,K252-I252))</f>
        <v/>
      </c>
      <c r="M252" s="22"/>
      <c r="N252" s="24"/>
      <c r="O252" s="20"/>
      <c r="P252" s="25" t="str">
        <f aca="false">IF(N252="","",IF(C252="Sell",N252*(1-TargetPct),N252*(1+TargetPct)))</f>
        <v/>
      </c>
      <c r="Q252" s="25" t="str">
        <f aca="false">IF(N252="","",IF(C252="Sell",L252-N252,N252))</f>
        <v/>
      </c>
      <c r="R252" s="25" t="str">
        <f aca="false">IF(N252="","",IF(C252="Sell",N252,L252-N252))</f>
        <v/>
      </c>
      <c r="S252" s="20"/>
      <c r="T252" s="24"/>
      <c r="U252" s="20"/>
      <c r="V252" s="21"/>
      <c r="W252" s="20"/>
      <c r="X252" s="26" t="str">
        <f aca="false">IF(OR(T252="",U252="SKIP"),"",IF(C252="Sell",(N252-T252),(T252-N252))*Mult*O252)</f>
        <v/>
      </c>
      <c r="Y252" s="26" t="str">
        <f aca="false">IF(X252="","",Legs*O252*IF(B252="SPX",CommSPX,CommSPY))</f>
        <v/>
      </c>
      <c r="Z252" s="26" t="str">
        <f aca="false">IF(X252="","",X252-Y252)</f>
        <v/>
      </c>
      <c r="AA252" s="27" t="str">
        <f aca="false">IF(OR(Z252="",Q252=0),"",Z252/(Q252*Mult*O252))</f>
        <v/>
      </c>
      <c r="AB252" s="20"/>
    </row>
    <row r="253" customFormat="false" ht="15" hidden="false" customHeight="false" outlineLevel="0" collapsed="false">
      <c r="A253" s="19"/>
      <c r="B253" s="20"/>
      <c r="C253" s="20"/>
      <c r="D253" s="19"/>
      <c r="E253" s="20"/>
      <c r="F253" s="21"/>
      <c r="G253" s="22"/>
      <c r="H253" s="22"/>
      <c r="I253" s="21"/>
      <c r="J253" s="21"/>
      <c r="K253" s="21"/>
      <c r="L253" s="23" t="str">
        <f aca="false">IF(I253="","",MIN(I253-J253,K253-I253))</f>
        <v/>
      </c>
      <c r="M253" s="22"/>
      <c r="N253" s="24"/>
      <c r="O253" s="20"/>
      <c r="P253" s="25" t="str">
        <f aca="false">IF(N253="","",IF(C253="Sell",N253*(1-TargetPct),N253*(1+TargetPct)))</f>
        <v/>
      </c>
      <c r="Q253" s="25" t="str">
        <f aca="false">IF(N253="","",IF(C253="Sell",L253-N253,N253))</f>
        <v/>
      </c>
      <c r="R253" s="25" t="str">
        <f aca="false">IF(N253="","",IF(C253="Sell",N253,L253-N253))</f>
        <v/>
      </c>
      <c r="S253" s="20"/>
      <c r="T253" s="24"/>
      <c r="U253" s="20"/>
      <c r="V253" s="21"/>
      <c r="W253" s="20"/>
      <c r="X253" s="26" t="str">
        <f aca="false">IF(OR(T253="",U253="SKIP"),"",IF(C253="Sell",(N253-T253),(T253-N253))*Mult*O253)</f>
        <v/>
      </c>
      <c r="Y253" s="26" t="str">
        <f aca="false">IF(X253="","",Legs*O253*IF(B253="SPX",CommSPX,CommSPY))</f>
        <v/>
      </c>
      <c r="Z253" s="26" t="str">
        <f aca="false">IF(X253="","",X253-Y253)</f>
        <v/>
      </c>
      <c r="AA253" s="27" t="str">
        <f aca="false">IF(OR(Z253="",Q253=0),"",Z253/(Q253*Mult*O253))</f>
        <v/>
      </c>
      <c r="AB253" s="20"/>
    </row>
    <row r="254" customFormat="false" ht="15" hidden="false" customHeight="false" outlineLevel="0" collapsed="false">
      <c r="A254" s="19"/>
      <c r="B254" s="20"/>
      <c r="C254" s="20"/>
      <c r="D254" s="19"/>
      <c r="E254" s="20"/>
      <c r="F254" s="21"/>
      <c r="G254" s="22"/>
      <c r="H254" s="22"/>
      <c r="I254" s="21"/>
      <c r="J254" s="21"/>
      <c r="K254" s="21"/>
      <c r="L254" s="23" t="str">
        <f aca="false">IF(I254="","",MIN(I254-J254,K254-I254))</f>
        <v/>
      </c>
      <c r="M254" s="22"/>
      <c r="N254" s="24"/>
      <c r="O254" s="20"/>
      <c r="P254" s="25" t="str">
        <f aca="false">IF(N254="","",IF(C254="Sell",N254*(1-TargetPct),N254*(1+TargetPct)))</f>
        <v/>
      </c>
      <c r="Q254" s="25" t="str">
        <f aca="false">IF(N254="","",IF(C254="Sell",L254-N254,N254))</f>
        <v/>
      </c>
      <c r="R254" s="25" t="str">
        <f aca="false">IF(N254="","",IF(C254="Sell",N254,L254-N254))</f>
        <v/>
      </c>
      <c r="S254" s="20"/>
      <c r="T254" s="24"/>
      <c r="U254" s="20"/>
      <c r="V254" s="21"/>
      <c r="W254" s="20"/>
      <c r="X254" s="26" t="str">
        <f aca="false">IF(OR(T254="",U254="SKIP"),"",IF(C254="Sell",(N254-T254),(T254-N254))*Mult*O254)</f>
        <v/>
      </c>
      <c r="Y254" s="26" t="str">
        <f aca="false">IF(X254="","",Legs*O254*IF(B254="SPX",CommSPX,CommSPY))</f>
        <v/>
      </c>
      <c r="Z254" s="26" t="str">
        <f aca="false">IF(X254="","",X254-Y254)</f>
        <v/>
      </c>
      <c r="AA254" s="27" t="str">
        <f aca="false">IF(OR(Z254="",Q254=0),"",Z254/(Q254*Mult*O254))</f>
        <v/>
      </c>
      <c r="AB254" s="20"/>
    </row>
    <row r="255" customFormat="false" ht="15" hidden="false" customHeight="false" outlineLevel="0" collapsed="false">
      <c r="A255" s="19"/>
      <c r="B255" s="20"/>
      <c r="C255" s="20"/>
      <c r="D255" s="19"/>
      <c r="E255" s="20"/>
      <c r="F255" s="21"/>
      <c r="G255" s="22"/>
      <c r="H255" s="22"/>
      <c r="I255" s="21"/>
      <c r="J255" s="21"/>
      <c r="K255" s="21"/>
      <c r="L255" s="23" t="str">
        <f aca="false">IF(I255="","",MIN(I255-J255,K255-I255))</f>
        <v/>
      </c>
      <c r="M255" s="22"/>
      <c r="N255" s="24"/>
      <c r="O255" s="20"/>
      <c r="P255" s="25" t="str">
        <f aca="false">IF(N255="","",IF(C255="Sell",N255*(1-TargetPct),N255*(1+TargetPct)))</f>
        <v/>
      </c>
      <c r="Q255" s="25" t="str">
        <f aca="false">IF(N255="","",IF(C255="Sell",L255-N255,N255))</f>
        <v/>
      </c>
      <c r="R255" s="25" t="str">
        <f aca="false">IF(N255="","",IF(C255="Sell",N255,L255-N255))</f>
        <v/>
      </c>
      <c r="S255" s="20"/>
      <c r="T255" s="24"/>
      <c r="U255" s="20"/>
      <c r="V255" s="21"/>
      <c r="W255" s="20"/>
      <c r="X255" s="26" t="str">
        <f aca="false">IF(OR(T255="",U255="SKIP"),"",IF(C255="Sell",(N255-T255),(T255-N255))*Mult*O255)</f>
        <v/>
      </c>
      <c r="Y255" s="26" t="str">
        <f aca="false">IF(X255="","",Legs*O255*IF(B255="SPX",CommSPX,CommSPY))</f>
        <v/>
      </c>
      <c r="Z255" s="26" t="str">
        <f aca="false">IF(X255="","",X255-Y255)</f>
        <v/>
      </c>
      <c r="AA255" s="27" t="str">
        <f aca="false">IF(OR(Z255="",Q255=0),"",Z255/(Q255*Mult*O255))</f>
        <v/>
      </c>
      <c r="AB255" s="20"/>
    </row>
    <row r="256" customFormat="false" ht="15" hidden="false" customHeight="false" outlineLevel="0" collapsed="false">
      <c r="A256" s="19"/>
      <c r="B256" s="20"/>
      <c r="C256" s="20"/>
      <c r="D256" s="19"/>
      <c r="E256" s="20"/>
      <c r="F256" s="21"/>
      <c r="G256" s="22"/>
      <c r="H256" s="22"/>
      <c r="I256" s="21"/>
      <c r="J256" s="21"/>
      <c r="K256" s="21"/>
      <c r="L256" s="23" t="str">
        <f aca="false">IF(I256="","",MIN(I256-J256,K256-I256))</f>
        <v/>
      </c>
      <c r="M256" s="22"/>
      <c r="N256" s="24"/>
      <c r="O256" s="20"/>
      <c r="P256" s="25" t="str">
        <f aca="false">IF(N256="","",IF(C256="Sell",N256*(1-TargetPct),N256*(1+TargetPct)))</f>
        <v/>
      </c>
      <c r="Q256" s="25" t="str">
        <f aca="false">IF(N256="","",IF(C256="Sell",L256-N256,N256))</f>
        <v/>
      </c>
      <c r="R256" s="25" t="str">
        <f aca="false">IF(N256="","",IF(C256="Sell",N256,L256-N256))</f>
        <v/>
      </c>
      <c r="S256" s="20"/>
      <c r="T256" s="24"/>
      <c r="U256" s="20"/>
      <c r="V256" s="21"/>
      <c r="W256" s="20"/>
      <c r="X256" s="26" t="str">
        <f aca="false">IF(OR(T256="",U256="SKIP"),"",IF(C256="Sell",(N256-T256),(T256-N256))*Mult*O256)</f>
        <v/>
      </c>
      <c r="Y256" s="26" t="str">
        <f aca="false">IF(X256="","",Legs*O256*IF(B256="SPX",CommSPX,CommSPY))</f>
        <v/>
      </c>
      <c r="Z256" s="26" t="str">
        <f aca="false">IF(X256="","",X256-Y256)</f>
        <v/>
      </c>
      <c r="AA256" s="27" t="str">
        <f aca="false">IF(OR(Z256="",Q256=0),"",Z256/(Q256*Mult*O256))</f>
        <v/>
      </c>
      <c r="AB256" s="20"/>
    </row>
    <row r="257" customFormat="false" ht="15" hidden="false" customHeight="false" outlineLevel="0" collapsed="false">
      <c r="A257" s="19"/>
      <c r="B257" s="20"/>
      <c r="C257" s="20"/>
      <c r="D257" s="19"/>
      <c r="E257" s="20"/>
      <c r="F257" s="21"/>
      <c r="G257" s="22"/>
      <c r="H257" s="22"/>
      <c r="I257" s="21"/>
      <c r="J257" s="21"/>
      <c r="K257" s="21"/>
      <c r="L257" s="23" t="str">
        <f aca="false">IF(I257="","",MIN(I257-J257,K257-I257))</f>
        <v/>
      </c>
      <c r="M257" s="22"/>
      <c r="N257" s="24"/>
      <c r="O257" s="20"/>
      <c r="P257" s="25" t="str">
        <f aca="false">IF(N257="","",IF(C257="Sell",N257*(1-TargetPct),N257*(1+TargetPct)))</f>
        <v/>
      </c>
      <c r="Q257" s="25" t="str">
        <f aca="false">IF(N257="","",IF(C257="Sell",L257-N257,N257))</f>
        <v/>
      </c>
      <c r="R257" s="25" t="str">
        <f aca="false">IF(N257="","",IF(C257="Sell",N257,L257-N257))</f>
        <v/>
      </c>
      <c r="S257" s="20"/>
      <c r="T257" s="24"/>
      <c r="U257" s="20"/>
      <c r="V257" s="21"/>
      <c r="W257" s="20"/>
      <c r="X257" s="26" t="str">
        <f aca="false">IF(OR(T257="",U257="SKIP"),"",IF(C257="Sell",(N257-T257),(T257-N257))*Mult*O257)</f>
        <v/>
      </c>
      <c r="Y257" s="26" t="str">
        <f aca="false">IF(X257="","",Legs*O257*IF(B257="SPX",CommSPX,CommSPY))</f>
        <v/>
      </c>
      <c r="Z257" s="26" t="str">
        <f aca="false">IF(X257="","",X257-Y257)</f>
        <v/>
      </c>
      <c r="AA257" s="27" t="str">
        <f aca="false">IF(OR(Z257="",Q257=0),"",Z257/(Q257*Mult*O257))</f>
        <v/>
      </c>
      <c r="AB257" s="20"/>
    </row>
    <row r="258" customFormat="false" ht="15" hidden="false" customHeight="false" outlineLevel="0" collapsed="false">
      <c r="A258" s="19"/>
      <c r="B258" s="20"/>
      <c r="C258" s="20"/>
      <c r="D258" s="19"/>
      <c r="E258" s="20"/>
      <c r="F258" s="21"/>
      <c r="G258" s="22"/>
      <c r="H258" s="22"/>
      <c r="I258" s="21"/>
      <c r="J258" s="21"/>
      <c r="K258" s="21"/>
      <c r="L258" s="23" t="str">
        <f aca="false">IF(I258="","",MIN(I258-J258,K258-I258))</f>
        <v/>
      </c>
      <c r="M258" s="22"/>
      <c r="N258" s="24"/>
      <c r="O258" s="20"/>
      <c r="P258" s="25" t="str">
        <f aca="false">IF(N258="","",IF(C258="Sell",N258*(1-TargetPct),N258*(1+TargetPct)))</f>
        <v/>
      </c>
      <c r="Q258" s="25" t="str">
        <f aca="false">IF(N258="","",IF(C258="Sell",L258-N258,N258))</f>
        <v/>
      </c>
      <c r="R258" s="25" t="str">
        <f aca="false">IF(N258="","",IF(C258="Sell",N258,L258-N258))</f>
        <v/>
      </c>
      <c r="S258" s="20"/>
      <c r="T258" s="24"/>
      <c r="U258" s="20"/>
      <c r="V258" s="21"/>
      <c r="W258" s="20"/>
      <c r="X258" s="26" t="str">
        <f aca="false">IF(OR(T258="",U258="SKIP"),"",IF(C258="Sell",(N258-T258),(T258-N258))*Mult*O258)</f>
        <v/>
      </c>
      <c r="Y258" s="26" t="str">
        <f aca="false">IF(X258="","",Legs*O258*IF(B258="SPX",CommSPX,CommSPY))</f>
        <v/>
      </c>
      <c r="Z258" s="26" t="str">
        <f aca="false">IF(X258="","",X258-Y258)</f>
        <v/>
      </c>
      <c r="AA258" s="27" t="str">
        <f aca="false">IF(OR(Z258="",Q258=0),"",Z258/(Q258*Mult*O258))</f>
        <v/>
      </c>
      <c r="AB258" s="20"/>
    </row>
    <row r="259" customFormat="false" ht="15" hidden="false" customHeight="false" outlineLevel="0" collapsed="false">
      <c r="A259" s="19"/>
      <c r="B259" s="20"/>
      <c r="C259" s="20"/>
      <c r="D259" s="19"/>
      <c r="E259" s="20"/>
      <c r="F259" s="21"/>
      <c r="G259" s="22"/>
      <c r="H259" s="22"/>
      <c r="I259" s="21"/>
      <c r="J259" s="21"/>
      <c r="K259" s="21"/>
      <c r="L259" s="23" t="str">
        <f aca="false">IF(I259="","",MIN(I259-J259,K259-I259))</f>
        <v/>
      </c>
      <c r="M259" s="22"/>
      <c r="N259" s="24"/>
      <c r="O259" s="20"/>
      <c r="P259" s="25" t="str">
        <f aca="false">IF(N259="","",IF(C259="Sell",N259*(1-TargetPct),N259*(1+TargetPct)))</f>
        <v/>
      </c>
      <c r="Q259" s="25" t="str">
        <f aca="false">IF(N259="","",IF(C259="Sell",L259-N259,N259))</f>
        <v/>
      </c>
      <c r="R259" s="25" t="str">
        <f aca="false">IF(N259="","",IF(C259="Sell",N259,L259-N259))</f>
        <v/>
      </c>
      <c r="S259" s="20"/>
      <c r="T259" s="24"/>
      <c r="U259" s="20"/>
      <c r="V259" s="21"/>
      <c r="W259" s="20"/>
      <c r="X259" s="26" t="str">
        <f aca="false">IF(OR(T259="",U259="SKIP"),"",IF(C259="Sell",(N259-T259),(T259-N259))*Mult*O259)</f>
        <v/>
      </c>
      <c r="Y259" s="26" t="str">
        <f aca="false">IF(X259="","",Legs*O259*IF(B259="SPX",CommSPX,CommSPY))</f>
        <v/>
      </c>
      <c r="Z259" s="26" t="str">
        <f aca="false">IF(X259="","",X259-Y259)</f>
        <v/>
      </c>
      <c r="AA259" s="27" t="str">
        <f aca="false">IF(OR(Z259="",Q259=0),"",Z259/(Q259*Mult*O259))</f>
        <v/>
      </c>
      <c r="AB259" s="20"/>
    </row>
    <row r="260" customFormat="false" ht="15" hidden="false" customHeight="false" outlineLevel="0" collapsed="false">
      <c r="A260" s="19"/>
      <c r="B260" s="20"/>
      <c r="C260" s="20"/>
      <c r="D260" s="19"/>
      <c r="E260" s="20"/>
      <c r="F260" s="21"/>
      <c r="G260" s="22"/>
      <c r="H260" s="22"/>
      <c r="I260" s="21"/>
      <c r="J260" s="21"/>
      <c r="K260" s="21"/>
      <c r="L260" s="23" t="str">
        <f aca="false">IF(I260="","",MIN(I260-J260,K260-I260))</f>
        <v/>
      </c>
      <c r="M260" s="22"/>
      <c r="N260" s="24"/>
      <c r="O260" s="20"/>
      <c r="P260" s="25" t="str">
        <f aca="false">IF(N260="","",IF(C260="Sell",N260*(1-TargetPct),N260*(1+TargetPct)))</f>
        <v/>
      </c>
      <c r="Q260" s="25" t="str">
        <f aca="false">IF(N260="","",IF(C260="Sell",L260-N260,N260))</f>
        <v/>
      </c>
      <c r="R260" s="25" t="str">
        <f aca="false">IF(N260="","",IF(C260="Sell",N260,L260-N260))</f>
        <v/>
      </c>
      <c r="S260" s="20"/>
      <c r="T260" s="24"/>
      <c r="U260" s="20"/>
      <c r="V260" s="21"/>
      <c r="W260" s="20"/>
      <c r="X260" s="26" t="str">
        <f aca="false">IF(OR(T260="",U260="SKIP"),"",IF(C260="Sell",(N260-T260),(T260-N260))*Mult*O260)</f>
        <v/>
      </c>
      <c r="Y260" s="26" t="str">
        <f aca="false">IF(X260="","",Legs*O260*IF(B260="SPX",CommSPX,CommSPY))</f>
        <v/>
      </c>
      <c r="Z260" s="26" t="str">
        <f aca="false">IF(X260="","",X260-Y260)</f>
        <v/>
      </c>
      <c r="AA260" s="27" t="str">
        <f aca="false">IF(OR(Z260="",Q260=0),"",Z260/(Q260*Mult*O260))</f>
        <v/>
      </c>
      <c r="AB260" s="20"/>
    </row>
    <row r="261" customFormat="false" ht="15" hidden="false" customHeight="false" outlineLevel="0" collapsed="false">
      <c r="A261" s="19"/>
      <c r="B261" s="20"/>
      <c r="C261" s="20"/>
      <c r="D261" s="19"/>
      <c r="E261" s="20"/>
      <c r="F261" s="21"/>
      <c r="G261" s="22"/>
      <c r="H261" s="22"/>
      <c r="I261" s="21"/>
      <c r="J261" s="21"/>
      <c r="K261" s="21"/>
      <c r="L261" s="23" t="str">
        <f aca="false">IF(I261="","",MIN(I261-J261,K261-I261))</f>
        <v/>
      </c>
      <c r="M261" s="22"/>
      <c r="N261" s="24"/>
      <c r="O261" s="20"/>
      <c r="P261" s="25" t="str">
        <f aca="false">IF(N261="","",IF(C261="Sell",N261*(1-TargetPct),N261*(1+TargetPct)))</f>
        <v/>
      </c>
      <c r="Q261" s="25" t="str">
        <f aca="false">IF(N261="","",IF(C261="Sell",L261-N261,N261))</f>
        <v/>
      </c>
      <c r="R261" s="25" t="str">
        <f aca="false">IF(N261="","",IF(C261="Sell",N261,L261-N261))</f>
        <v/>
      </c>
      <c r="S261" s="20"/>
      <c r="T261" s="24"/>
      <c r="U261" s="20"/>
      <c r="V261" s="21"/>
      <c r="W261" s="20"/>
      <c r="X261" s="26" t="str">
        <f aca="false">IF(OR(T261="",U261="SKIP"),"",IF(C261="Sell",(N261-T261),(T261-N261))*Mult*O261)</f>
        <v/>
      </c>
      <c r="Y261" s="26" t="str">
        <f aca="false">IF(X261="","",Legs*O261*IF(B261="SPX",CommSPX,CommSPY))</f>
        <v/>
      </c>
      <c r="Z261" s="26" t="str">
        <f aca="false">IF(X261="","",X261-Y261)</f>
        <v/>
      </c>
      <c r="AA261" s="27" t="str">
        <f aca="false">IF(OR(Z261="",Q261=0),"",Z261/(Q261*Mult*O261))</f>
        <v/>
      </c>
      <c r="AB261" s="20"/>
    </row>
    <row r="262" customFormat="false" ht="15" hidden="false" customHeight="false" outlineLevel="0" collapsed="false">
      <c r="A262" s="19"/>
      <c r="B262" s="20"/>
      <c r="C262" s="20"/>
      <c r="D262" s="19"/>
      <c r="E262" s="20"/>
      <c r="F262" s="21"/>
      <c r="G262" s="22"/>
      <c r="H262" s="22"/>
      <c r="I262" s="21"/>
      <c r="J262" s="21"/>
      <c r="K262" s="21"/>
      <c r="L262" s="23" t="str">
        <f aca="false">IF(I262="","",MIN(I262-J262,K262-I262))</f>
        <v/>
      </c>
      <c r="M262" s="22"/>
      <c r="N262" s="24"/>
      <c r="O262" s="20"/>
      <c r="P262" s="25" t="str">
        <f aca="false">IF(N262="","",IF(C262="Sell",N262*(1-TargetPct),N262*(1+TargetPct)))</f>
        <v/>
      </c>
      <c r="Q262" s="25" t="str">
        <f aca="false">IF(N262="","",IF(C262="Sell",L262-N262,N262))</f>
        <v/>
      </c>
      <c r="R262" s="25" t="str">
        <f aca="false">IF(N262="","",IF(C262="Sell",N262,L262-N262))</f>
        <v/>
      </c>
      <c r="S262" s="20"/>
      <c r="T262" s="24"/>
      <c r="U262" s="20"/>
      <c r="V262" s="21"/>
      <c r="W262" s="20"/>
      <c r="X262" s="26" t="str">
        <f aca="false">IF(OR(T262="",U262="SKIP"),"",IF(C262="Sell",(N262-T262),(T262-N262))*Mult*O262)</f>
        <v/>
      </c>
      <c r="Y262" s="26" t="str">
        <f aca="false">IF(X262="","",Legs*O262*IF(B262="SPX",CommSPX,CommSPY))</f>
        <v/>
      </c>
      <c r="Z262" s="26" t="str">
        <f aca="false">IF(X262="","",X262-Y262)</f>
        <v/>
      </c>
      <c r="AA262" s="27" t="str">
        <f aca="false">IF(OR(Z262="",Q262=0),"",Z262/(Q262*Mult*O262))</f>
        <v/>
      </c>
      <c r="AB262" s="20"/>
    </row>
    <row r="263" customFormat="false" ht="15" hidden="false" customHeight="false" outlineLevel="0" collapsed="false">
      <c r="A263" s="19"/>
      <c r="B263" s="20"/>
      <c r="C263" s="20"/>
      <c r="D263" s="19"/>
      <c r="E263" s="20"/>
      <c r="F263" s="21"/>
      <c r="G263" s="22"/>
      <c r="H263" s="22"/>
      <c r="I263" s="21"/>
      <c r="J263" s="21"/>
      <c r="K263" s="21"/>
      <c r="L263" s="23" t="str">
        <f aca="false">IF(I263="","",MIN(I263-J263,K263-I263))</f>
        <v/>
      </c>
      <c r="M263" s="22"/>
      <c r="N263" s="24"/>
      <c r="O263" s="20"/>
      <c r="P263" s="25" t="str">
        <f aca="false">IF(N263="","",IF(C263="Sell",N263*(1-TargetPct),N263*(1+TargetPct)))</f>
        <v/>
      </c>
      <c r="Q263" s="25" t="str">
        <f aca="false">IF(N263="","",IF(C263="Sell",L263-N263,N263))</f>
        <v/>
      </c>
      <c r="R263" s="25" t="str">
        <f aca="false">IF(N263="","",IF(C263="Sell",N263,L263-N263))</f>
        <v/>
      </c>
      <c r="S263" s="20"/>
      <c r="T263" s="24"/>
      <c r="U263" s="20"/>
      <c r="V263" s="21"/>
      <c r="W263" s="20"/>
      <c r="X263" s="26" t="str">
        <f aca="false">IF(OR(T263="",U263="SKIP"),"",IF(C263="Sell",(N263-T263),(T263-N263))*Mult*O263)</f>
        <v/>
      </c>
      <c r="Y263" s="26" t="str">
        <f aca="false">IF(X263="","",Legs*O263*IF(B263="SPX",CommSPX,CommSPY))</f>
        <v/>
      </c>
      <c r="Z263" s="26" t="str">
        <f aca="false">IF(X263="","",X263-Y263)</f>
        <v/>
      </c>
      <c r="AA263" s="27" t="str">
        <f aca="false">IF(OR(Z263="",Q263=0),"",Z263/(Q263*Mult*O263))</f>
        <v/>
      </c>
      <c r="AB263" s="20"/>
    </row>
    <row r="264" customFormat="false" ht="15" hidden="false" customHeight="false" outlineLevel="0" collapsed="false">
      <c r="A264" s="19"/>
      <c r="B264" s="20"/>
      <c r="C264" s="20"/>
      <c r="D264" s="19"/>
      <c r="E264" s="20"/>
      <c r="F264" s="21"/>
      <c r="G264" s="22"/>
      <c r="H264" s="22"/>
      <c r="I264" s="21"/>
      <c r="J264" s="21"/>
      <c r="K264" s="21"/>
      <c r="L264" s="23" t="str">
        <f aca="false">IF(I264="","",MIN(I264-J264,K264-I264))</f>
        <v/>
      </c>
      <c r="M264" s="22"/>
      <c r="N264" s="24"/>
      <c r="O264" s="20"/>
      <c r="P264" s="25" t="str">
        <f aca="false">IF(N264="","",IF(C264="Sell",N264*(1-TargetPct),N264*(1+TargetPct)))</f>
        <v/>
      </c>
      <c r="Q264" s="25" t="str">
        <f aca="false">IF(N264="","",IF(C264="Sell",L264-N264,N264))</f>
        <v/>
      </c>
      <c r="R264" s="25" t="str">
        <f aca="false">IF(N264="","",IF(C264="Sell",N264,L264-N264))</f>
        <v/>
      </c>
      <c r="S264" s="20"/>
      <c r="T264" s="24"/>
      <c r="U264" s="20"/>
      <c r="V264" s="21"/>
      <c r="W264" s="20"/>
      <c r="X264" s="26" t="str">
        <f aca="false">IF(OR(T264="",U264="SKIP"),"",IF(C264="Sell",(N264-T264),(T264-N264))*Mult*O264)</f>
        <v/>
      </c>
      <c r="Y264" s="26" t="str">
        <f aca="false">IF(X264="","",Legs*O264*IF(B264="SPX",CommSPX,CommSPY))</f>
        <v/>
      </c>
      <c r="Z264" s="26" t="str">
        <f aca="false">IF(X264="","",X264-Y264)</f>
        <v/>
      </c>
      <c r="AA264" s="27" t="str">
        <f aca="false">IF(OR(Z264="",Q264=0),"",Z264/(Q264*Mult*O264))</f>
        <v/>
      </c>
      <c r="AB264" s="20"/>
    </row>
    <row r="265" customFormat="false" ht="15" hidden="false" customHeight="false" outlineLevel="0" collapsed="false">
      <c r="A265" s="19"/>
      <c r="B265" s="20"/>
      <c r="C265" s="20"/>
      <c r="D265" s="19"/>
      <c r="E265" s="20"/>
      <c r="F265" s="21"/>
      <c r="G265" s="22"/>
      <c r="H265" s="22"/>
      <c r="I265" s="21"/>
      <c r="J265" s="21"/>
      <c r="K265" s="21"/>
      <c r="L265" s="23" t="str">
        <f aca="false">IF(I265="","",MIN(I265-J265,K265-I265))</f>
        <v/>
      </c>
      <c r="M265" s="22"/>
      <c r="N265" s="24"/>
      <c r="O265" s="20"/>
      <c r="P265" s="25" t="str">
        <f aca="false">IF(N265="","",IF(C265="Sell",N265*(1-TargetPct),N265*(1+TargetPct)))</f>
        <v/>
      </c>
      <c r="Q265" s="25" t="str">
        <f aca="false">IF(N265="","",IF(C265="Sell",L265-N265,N265))</f>
        <v/>
      </c>
      <c r="R265" s="25" t="str">
        <f aca="false">IF(N265="","",IF(C265="Sell",N265,L265-N265))</f>
        <v/>
      </c>
      <c r="S265" s="20"/>
      <c r="T265" s="24"/>
      <c r="U265" s="20"/>
      <c r="V265" s="21"/>
      <c r="W265" s="20"/>
      <c r="X265" s="26" t="str">
        <f aca="false">IF(OR(T265="",U265="SKIP"),"",IF(C265="Sell",(N265-T265),(T265-N265))*Mult*O265)</f>
        <v/>
      </c>
      <c r="Y265" s="26" t="str">
        <f aca="false">IF(X265="","",Legs*O265*IF(B265="SPX",CommSPX,CommSPY))</f>
        <v/>
      </c>
      <c r="Z265" s="26" t="str">
        <f aca="false">IF(X265="","",X265-Y265)</f>
        <v/>
      </c>
      <c r="AA265" s="27" t="str">
        <f aca="false">IF(OR(Z265="",Q265=0),"",Z265/(Q265*Mult*O265))</f>
        <v/>
      </c>
      <c r="AB265" s="20"/>
    </row>
    <row r="266" customFormat="false" ht="15" hidden="false" customHeight="false" outlineLevel="0" collapsed="false">
      <c r="A266" s="19"/>
      <c r="B266" s="20"/>
      <c r="C266" s="20"/>
      <c r="D266" s="19"/>
      <c r="E266" s="20"/>
      <c r="F266" s="21"/>
      <c r="G266" s="22"/>
      <c r="H266" s="22"/>
      <c r="I266" s="21"/>
      <c r="J266" s="21"/>
      <c r="K266" s="21"/>
      <c r="L266" s="23" t="str">
        <f aca="false">IF(I266="","",MIN(I266-J266,K266-I266))</f>
        <v/>
      </c>
      <c r="M266" s="22"/>
      <c r="N266" s="24"/>
      <c r="O266" s="20"/>
      <c r="P266" s="25" t="str">
        <f aca="false">IF(N266="","",IF(C266="Sell",N266*(1-TargetPct),N266*(1+TargetPct)))</f>
        <v/>
      </c>
      <c r="Q266" s="25" t="str">
        <f aca="false">IF(N266="","",IF(C266="Sell",L266-N266,N266))</f>
        <v/>
      </c>
      <c r="R266" s="25" t="str">
        <f aca="false">IF(N266="","",IF(C266="Sell",N266,L266-N266))</f>
        <v/>
      </c>
      <c r="S266" s="20"/>
      <c r="T266" s="24"/>
      <c r="U266" s="20"/>
      <c r="V266" s="21"/>
      <c r="W266" s="20"/>
      <c r="X266" s="26" t="str">
        <f aca="false">IF(OR(T266="",U266="SKIP"),"",IF(C266="Sell",(N266-T266),(T266-N266))*Mult*O266)</f>
        <v/>
      </c>
      <c r="Y266" s="26" t="str">
        <f aca="false">IF(X266="","",Legs*O266*IF(B266="SPX",CommSPX,CommSPY))</f>
        <v/>
      </c>
      <c r="Z266" s="26" t="str">
        <f aca="false">IF(X266="","",X266-Y266)</f>
        <v/>
      </c>
      <c r="AA266" s="27" t="str">
        <f aca="false">IF(OR(Z266="",Q266=0),"",Z266/(Q266*Mult*O266))</f>
        <v/>
      </c>
      <c r="AB266" s="20"/>
    </row>
    <row r="267" customFormat="false" ht="15" hidden="false" customHeight="false" outlineLevel="0" collapsed="false">
      <c r="A267" s="19"/>
      <c r="B267" s="20"/>
      <c r="C267" s="20"/>
      <c r="D267" s="19"/>
      <c r="E267" s="20"/>
      <c r="F267" s="21"/>
      <c r="G267" s="22"/>
      <c r="H267" s="22"/>
      <c r="I267" s="21"/>
      <c r="J267" s="21"/>
      <c r="K267" s="21"/>
      <c r="L267" s="23" t="str">
        <f aca="false">IF(I267="","",MIN(I267-J267,K267-I267))</f>
        <v/>
      </c>
      <c r="M267" s="22"/>
      <c r="N267" s="24"/>
      <c r="O267" s="20"/>
      <c r="P267" s="25" t="str">
        <f aca="false">IF(N267="","",IF(C267="Sell",N267*(1-TargetPct),N267*(1+TargetPct)))</f>
        <v/>
      </c>
      <c r="Q267" s="25" t="str">
        <f aca="false">IF(N267="","",IF(C267="Sell",L267-N267,N267))</f>
        <v/>
      </c>
      <c r="R267" s="25" t="str">
        <f aca="false">IF(N267="","",IF(C267="Sell",N267,L267-N267))</f>
        <v/>
      </c>
      <c r="S267" s="20"/>
      <c r="T267" s="24"/>
      <c r="U267" s="20"/>
      <c r="V267" s="21"/>
      <c r="W267" s="20"/>
      <c r="X267" s="26" t="str">
        <f aca="false">IF(OR(T267="",U267="SKIP"),"",IF(C267="Sell",(N267-T267),(T267-N267))*Mult*O267)</f>
        <v/>
      </c>
      <c r="Y267" s="26" t="str">
        <f aca="false">IF(X267="","",Legs*O267*IF(B267="SPX",CommSPX,CommSPY))</f>
        <v/>
      </c>
      <c r="Z267" s="26" t="str">
        <f aca="false">IF(X267="","",X267-Y267)</f>
        <v/>
      </c>
      <c r="AA267" s="27" t="str">
        <f aca="false">IF(OR(Z267="",Q267=0),"",Z267/(Q267*Mult*O267))</f>
        <v/>
      </c>
      <c r="AB267" s="20"/>
    </row>
    <row r="268" customFormat="false" ht="15" hidden="false" customHeight="false" outlineLevel="0" collapsed="false">
      <c r="A268" s="19"/>
      <c r="B268" s="20"/>
      <c r="C268" s="20"/>
      <c r="D268" s="19"/>
      <c r="E268" s="20"/>
      <c r="F268" s="21"/>
      <c r="G268" s="22"/>
      <c r="H268" s="22"/>
      <c r="I268" s="21"/>
      <c r="J268" s="21"/>
      <c r="K268" s="21"/>
      <c r="L268" s="23" t="str">
        <f aca="false">IF(I268="","",MIN(I268-J268,K268-I268))</f>
        <v/>
      </c>
      <c r="M268" s="22"/>
      <c r="N268" s="24"/>
      <c r="O268" s="20"/>
      <c r="P268" s="25" t="str">
        <f aca="false">IF(N268="","",IF(C268="Sell",N268*(1-TargetPct),N268*(1+TargetPct)))</f>
        <v/>
      </c>
      <c r="Q268" s="25" t="str">
        <f aca="false">IF(N268="","",IF(C268="Sell",L268-N268,N268))</f>
        <v/>
      </c>
      <c r="R268" s="25" t="str">
        <f aca="false">IF(N268="","",IF(C268="Sell",N268,L268-N268))</f>
        <v/>
      </c>
      <c r="S268" s="20"/>
      <c r="T268" s="24"/>
      <c r="U268" s="20"/>
      <c r="V268" s="21"/>
      <c r="W268" s="20"/>
      <c r="X268" s="26" t="str">
        <f aca="false">IF(OR(T268="",U268="SKIP"),"",IF(C268="Sell",(N268-T268),(T268-N268))*Mult*O268)</f>
        <v/>
      </c>
      <c r="Y268" s="26" t="str">
        <f aca="false">IF(X268="","",Legs*O268*IF(B268="SPX",CommSPX,CommSPY))</f>
        <v/>
      </c>
      <c r="Z268" s="26" t="str">
        <f aca="false">IF(X268="","",X268-Y268)</f>
        <v/>
      </c>
      <c r="AA268" s="27" t="str">
        <f aca="false">IF(OR(Z268="",Q268=0),"",Z268/(Q268*Mult*O268))</f>
        <v/>
      </c>
      <c r="AB268" s="20"/>
    </row>
    <row r="269" customFormat="false" ht="15" hidden="false" customHeight="false" outlineLevel="0" collapsed="false">
      <c r="A269" s="19"/>
      <c r="B269" s="20"/>
      <c r="C269" s="20"/>
      <c r="D269" s="19"/>
      <c r="E269" s="20"/>
      <c r="F269" s="21"/>
      <c r="G269" s="22"/>
      <c r="H269" s="22"/>
      <c r="I269" s="21"/>
      <c r="J269" s="21"/>
      <c r="K269" s="21"/>
      <c r="L269" s="23" t="str">
        <f aca="false">IF(I269="","",MIN(I269-J269,K269-I269))</f>
        <v/>
      </c>
      <c r="M269" s="22"/>
      <c r="N269" s="24"/>
      <c r="O269" s="20"/>
      <c r="P269" s="25" t="str">
        <f aca="false">IF(N269="","",IF(C269="Sell",N269*(1-TargetPct),N269*(1+TargetPct)))</f>
        <v/>
      </c>
      <c r="Q269" s="25" t="str">
        <f aca="false">IF(N269="","",IF(C269="Sell",L269-N269,N269))</f>
        <v/>
      </c>
      <c r="R269" s="25" t="str">
        <f aca="false">IF(N269="","",IF(C269="Sell",N269,L269-N269))</f>
        <v/>
      </c>
      <c r="S269" s="20"/>
      <c r="T269" s="24"/>
      <c r="U269" s="20"/>
      <c r="V269" s="21"/>
      <c r="W269" s="20"/>
      <c r="X269" s="26" t="str">
        <f aca="false">IF(OR(T269="",U269="SKIP"),"",IF(C269="Sell",(N269-T269),(T269-N269))*Mult*O269)</f>
        <v/>
      </c>
      <c r="Y269" s="26" t="str">
        <f aca="false">IF(X269="","",Legs*O269*IF(B269="SPX",CommSPX,CommSPY))</f>
        <v/>
      </c>
      <c r="Z269" s="26" t="str">
        <f aca="false">IF(X269="","",X269-Y269)</f>
        <v/>
      </c>
      <c r="AA269" s="27" t="str">
        <f aca="false">IF(OR(Z269="",Q269=0),"",Z269/(Q269*Mult*O269))</f>
        <v/>
      </c>
      <c r="AB269" s="20"/>
    </row>
    <row r="270" customFormat="false" ht="15" hidden="false" customHeight="false" outlineLevel="0" collapsed="false">
      <c r="A270" s="19"/>
      <c r="B270" s="20"/>
      <c r="C270" s="20"/>
      <c r="D270" s="19"/>
      <c r="E270" s="20"/>
      <c r="F270" s="21"/>
      <c r="G270" s="22"/>
      <c r="H270" s="22"/>
      <c r="I270" s="21"/>
      <c r="J270" s="21"/>
      <c r="K270" s="21"/>
      <c r="L270" s="23" t="str">
        <f aca="false">IF(I270="","",MIN(I270-J270,K270-I270))</f>
        <v/>
      </c>
      <c r="M270" s="22"/>
      <c r="N270" s="24"/>
      <c r="O270" s="20"/>
      <c r="P270" s="25" t="str">
        <f aca="false">IF(N270="","",IF(C270="Sell",N270*(1-TargetPct),N270*(1+TargetPct)))</f>
        <v/>
      </c>
      <c r="Q270" s="25" t="str">
        <f aca="false">IF(N270="","",IF(C270="Sell",L270-N270,N270))</f>
        <v/>
      </c>
      <c r="R270" s="25" t="str">
        <f aca="false">IF(N270="","",IF(C270="Sell",N270,L270-N270))</f>
        <v/>
      </c>
      <c r="S270" s="20"/>
      <c r="T270" s="24"/>
      <c r="U270" s="20"/>
      <c r="V270" s="21"/>
      <c r="W270" s="20"/>
      <c r="X270" s="26" t="str">
        <f aca="false">IF(OR(T270="",U270="SKIP"),"",IF(C270="Sell",(N270-T270),(T270-N270))*Mult*O270)</f>
        <v/>
      </c>
      <c r="Y270" s="26" t="str">
        <f aca="false">IF(X270="","",Legs*O270*IF(B270="SPX",CommSPX,CommSPY))</f>
        <v/>
      </c>
      <c r="Z270" s="26" t="str">
        <f aca="false">IF(X270="","",X270-Y270)</f>
        <v/>
      </c>
      <c r="AA270" s="27" t="str">
        <f aca="false">IF(OR(Z270="",Q270=0),"",Z270/(Q270*Mult*O270))</f>
        <v/>
      </c>
      <c r="AB270" s="20"/>
    </row>
    <row r="271" customFormat="false" ht="15" hidden="false" customHeight="false" outlineLevel="0" collapsed="false">
      <c r="A271" s="19"/>
      <c r="B271" s="20"/>
      <c r="C271" s="20"/>
      <c r="D271" s="19"/>
      <c r="E271" s="20"/>
      <c r="F271" s="21"/>
      <c r="G271" s="22"/>
      <c r="H271" s="22"/>
      <c r="I271" s="21"/>
      <c r="J271" s="21"/>
      <c r="K271" s="21"/>
      <c r="L271" s="23" t="str">
        <f aca="false">IF(I271="","",MIN(I271-J271,K271-I271))</f>
        <v/>
      </c>
      <c r="M271" s="22"/>
      <c r="N271" s="24"/>
      <c r="O271" s="20"/>
      <c r="P271" s="25" t="str">
        <f aca="false">IF(N271="","",IF(C271="Sell",N271*(1-TargetPct),N271*(1+TargetPct)))</f>
        <v/>
      </c>
      <c r="Q271" s="25" t="str">
        <f aca="false">IF(N271="","",IF(C271="Sell",L271-N271,N271))</f>
        <v/>
      </c>
      <c r="R271" s="25" t="str">
        <f aca="false">IF(N271="","",IF(C271="Sell",N271,L271-N271))</f>
        <v/>
      </c>
      <c r="S271" s="20"/>
      <c r="T271" s="24"/>
      <c r="U271" s="20"/>
      <c r="V271" s="21"/>
      <c r="W271" s="20"/>
      <c r="X271" s="26" t="str">
        <f aca="false">IF(OR(T271="",U271="SKIP"),"",IF(C271="Sell",(N271-T271),(T271-N271))*Mult*O271)</f>
        <v/>
      </c>
      <c r="Y271" s="26" t="str">
        <f aca="false">IF(X271="","",Legs*O271*IF(B271="SPX",CommSPX,CommSPY))</f>
        <v/>
      </c>
      <c r="Z271" s="26" t="str">
        <f aca="false">IF(X271="","",X271-Y271)</f>
        <v/>
      </c>
      <c r="AA271" s="27" t="str">
        <f aca="false">IF(OR(Z271="",Q271=0),"",Z271/(Q271*Mult*O271))</f>
        <v/>
      </c>
      <c r="AB271" s="20"/>
    </row>
    <row r="272" customFormat="false" ht="15" hidden="false" customHeight="false" outlineLevel="0" collapsed="false">
      <c r="A272" s="19"/>
      <c r="B272" s="20"/>
      <c r="C272" s="20"/>
      <c r="D272" s="19"/>
      <c r="E272" s="20"/>
      <c r="F272" s="21"/>
      <c r="G272" s="22"/>
      <c r="H272" s="22"/>
      <c r="I272" s="21"/>
      <c r="J272" s="21"/>
      <c r="K272" s="21"/>
      <c r="L272" s="23" t="str">
        <f aca="false">IF(I272="","",MIN(I272-J272,K272-I272))</f>
        <v/>
      </c>
      <c r="M272" s="22"/>
      <c r="N272" s="24"/>
      <c r="O272" s="20"/>
      <c r="P272" s="25" t="str">
        <f aca="false">IF(N272="","",IF(C272="Sell",N272*(1-TargetPct),N272*(1+TargetPct)))</f>
        <v/>
      </c>
      <c r="Q272" s="25" t="str">
        <f aca="false">IF(N272="","",IF(C272="Sell",L272-N272,N272))</f>
        <v/>
      </c>
      <c r="R272" s="25" t="str">
        <f aca="false">IF(N272="","",IF(C272="Sell",N272,L272-N272))</f>
        <v/>
      </c>
      <c r="S272" s="20"/>
      <c r="T272" s="24"/>
      <c r="U272" s="20"/>
      <c r="V272" s="21"/>
      <c r="W272" s="20"/>
      <c r="X272" s="26" t="str">
        <f aca="false">IF(OR(T272="",U272="SKIP"),"",IF(C272="Sell",(N272-T272),(T272-N272))*Mult*O272)</f>
        <v/>
      </c>
      <c r="Y272" s="26" t="str">
        <f aca="false">IF(X272="","",Legs*O272*IF(B272="SPX",CommSPX,CommSPY))</f>
        <v/>
      </c>
      <c r="Z272" s="26" t="str">
        <f aca="false">IF(X272="","",X272-Y272)</f>
        <v/>
      </c>
      <c r="AA272" s="27" t="str">
        <f aca="false">IF(OR(Z272="",Q272=0),"",Z272/(Q272*Mult*O272))</f>
        <v/>
      </c>
      <c r="AB272" s="20"/>
    </row>
    <row r="273" customFormat="false" ht="15" hidden="false" customHeight="false" outlineLevel="0" collapsed="false">
      <c r="A273" s="19"/>
      <c r="B273" s="20"/>
      <c r="C273" s="20"/>
      <c r="D273" s="19"/>
      <c r="E273" s="20"/>
      <c r="F273" s="21"/>
      <c r="G273" s="22"/>
      <c r="H273" s="22"/>
      <c r="I273" s="21"/>
      <c r="J273" s="21"/>
      <c r="K273" s="21"/>
      <c r="L273" s="23" t="str">
        <f aca="false">IF(I273="","",MIN(I273-J273,K273-I273))</f>
        <v/>
      </c>
      <c r="M273" s="22"/>
      <c r="N273" s="24"/>
      <c r="O273" s="20"/>
      <c r="P273" s="25" t="str">
        <f aca="false">IF(N273="","",IF(C273="Sell",N273*(1-TargetPct),N273*(1+TargetPct)))</f>
        <v/>
      </c>
      <c r="Q273" s="25" t="str">
        <f aca="false">IF(N273="","",IF(C273="Sell",L273-N273,N273))</f>
        <v/>
      </c>
      <c r="R273" s="25" t="str">
        <f aca="false">IF(N273="","",IF(C273="Sell",N273,L273-N273))</f>
        <v/>
      </c>
      <c r="S273" s="20"/>
      <c r="T273" s="24"/>
      <c r="U273" s="20"/>
      <c r="V273" s="21"/>
      <c r="W273" s="20"/>
      <c r="X273" s="26" t="str">
        <f aca="false">IF(OR(T273="",U273="SKIP"),"",IF(C273="Sell",(N273-T273),(T273-N273))*Mult*O273)</f>
        <v/>
      </c>
      <c r="Y273" s="26" t="str">
        <f aca="false">IF(X273="","",Legs*O273*IF(B273="SPX",CommSPX,CommSPY))</f>
        <v/>
      </c>
      <c r="Z273" s="26" t="str">
        <f aca="false">IF(X273="","",X273-Y273)</f>
        <v/>
      </c>
      <c r="AA273" s="27" t="str">
        <f aca="false">IF(OR(Z273="",Q273=0),"",Z273/(Q273*Mult*O273))</f>
        <v/>
      </c>
      <c r="AB273" s="20"/>
    </row>
    <row r="274" customFormat="false" ht="15" hidden="false" customHeight="false" outlineLevel="0" collapsed="false">
      <c r="A274" s="19"/>
      <c r="B274" s="20"/>
      <c r="C274" s="20"/>
      <c r="D274" s="19"/>
      <c r="E274" s="20"/>
      <c r="F274" s="21"/>
      <c r="G274" s="22"/>
      <c r="H274" s="22"/>
      <c r="I274" s="21"/>
      <c r="J274" s="21"/>
      <c r="K274" s="21"/>
      <c r="L274" s="23" t="str">
        <f aca="false">IF(I274="","",MIN(I274-J274,K274-I274))</f>
        <v/>
      </c>
      <c r="M274" s="22"/>
      <c r="N274" s="24"/>
      <c r="O274" s="20"/>
      <c r="P274" s="25" t="str">
        <f aca="false">IF(N274="","",IF(C274="Sell",N274*(1-TargetPct),N274*(1+TargetPct)))</f>
        <v/>
      </c>
      <c r="Q274" s="25" t="str">
        <f aca="false">IF(N274="","",IF(C274="Sell",L274-N274,N274))</f>
        <v/>
      </c>
      <c r="R274" s="25" t="str">
        <f aca="false">IF(N274="","",IF(C274="Sell",N274,L274-N274))</f>
        <v/>
      </c>
      <c r="S274" s="20"/>
      <c r="T274" s="24"/>
      <c r="U274" s="20"/>
      <c r="V274" s="21"/>
      <c r="W274" s="20"/>
      <c r="X274" s="26" t="str">
        <f aca="false">IF(OR(T274="",U274="SKIP"),"",IF(C274="Sell",(N274-T274),(T274-N274))*Mult*O274)</f>
        <v/>
      </c>
      <c r="Y274" s="26" t="str">
        <f aca="false">IF(X274="","",Legs*O274*IF(B274="SPX",CommSPX,CommSPY))</f>
        <v/>
      </c>
      <c r="Z274" s="26" t="str">
        <f aca="false">IF(X274="","",X274-Y274)</f>
        <v/>
      </c>
      <c r="AA274" s="27" t="str">
        <f aca="false">IF(OR(Z274="",Q274=0),"",Z274/(Q274*Mult*O274))</f>
        <v/>
      </c>
      <c r="AB274" s="20"/>
    </row>
    <row r="275" customFormat="false" ht="15" hidden="false" customHeight="false" outlineLevel="0" collapsed="false">
      <c r="A275" s="19"/>
      <c r="B275" s="20"/>
      <c r="C275" s="20"/>
      <c r="D275" s="19"/>
      <c r="E275" s="20"/>
      <c r="F275" s="21"/>
      <c r="G275" s="22"/>
      <c r="H275" s="22"/>
      <c r="I275" s="21"/>
      <c r="J275" s="21"/>
      <c r="K275" s="21"/>
      <c r="L275" s="23" t="str">
        <f aca="false">IF(I275="","",MIN(I275-J275,K275-I275))</f>
        <v/>
      </c>
      <c r="M275" s="22"/>
      <c r="N275" s="24"/>
      <c r="O275" s="20"/>
      <c r="P275" s="25" t="str">
        <f aca="false">IF(N275="","",IF(C275="Sell",N275*(1-TargetPct),N275*(1+TargetPct)))</f>
        <v/>
      </c>
      <c r="Q275" s="25" t="str">
        <f aca="false">IF(N275="","",IF(C275="Sell",L275-N275,N275))</f>
        <v/>
      </c>
      <c r="R275" s="25" t="str">
        <f aca="false">IF(N275="","",IF(C275="Sell",N275,L275-N275))</f>
        <v/>
      </c>
      <c r="S275" s="20"/>
      <c r="T275" s="24"/>
      <c r="U275" s="20"/>
      <c r="V275" s="21"/>
      <c r="W275" s="20"/>
      <c r="X275" s="26" t="str">
        <f aca="false">IF(OR(T275="",U275="SKIP"),"",IF(C275="Sell",(N275-T275),(T275-N275))*Mult*O275)</f>
        <v/>
      </c>
      <c r="Y275" s="26" t="str">
        <f aca="false">IF(X275="","",Legs*O275*IF(B275="SPX",CommSPX,CommSPY))</f>
        <v/>
      </c>
      <c r="Z275" s="26" t="str">
        <f aca="false">IF(X275="","",X275-Y275)</f>
        <v/>
      </c>
      <c r="AA275" s="27" t="str">
        <f aca="false">IF(OR(Z275="",Q275=0),"",Z275/(Q275*Mult*O275))</f>
        <v/>
      </c>
      <c r="AB275" s="20"/>
    </row>
    <row r="276" customFormat="false" ht="15" hidden="false" customHeight="false" outlineLevel="0" collapsed="false">
      <c r="A276" s="19"/>
      <c r="B276" s="20"/>
      <c r="C276" s="20"/>
      <c r="D276" s="19"/>
      <c r="E276" s="20"/>
      <c r="F276" s="21"/>
      <c r="G276" s="22"/>
      <c r="H276" s="22"/>
      <c r="I276" s="21"/>
      <c r="J276" s="21"/>
      <c r="K276" s="21"/>
      <c r="L276" s="23" t="str">
        <f aca="false">IF(I276="","",MIN(I276-J276,K276-I276))</f>
        <v/>
      </c>
      <c r="M276" s="22"/>
      <c r="N276" s="24"/>
      <c r="O276" s="20"/>
      <c r="P276" s="25" t="str">
        <f aca="false">IF(N276="","",IF(C276="Sell",N276*(1-TargetPct),N276*(1+TargetPct)))</f>
        <v/>
      </c>
      <c r="Q276" s="25" t="str">
        <f aca="false">IF(N276="","",IF(C276="Sell",L276-N276,N276))</f>
        <v/>
      </c>
      <c r="R276" s="25" t="str">
        <f aca="false">IF(N276="","",IF(C276="Sell",N276,L276-N276))</f>
        <v/>
      </c>
      <c r="S276" s="20"/>
      <c r="T276" s="24"/>
      <c r="U276" s="20"/>
      <c r="V276" s="21"/>
      <c r="W276" s="20"/>
      <c r="X276" s="26" t="str">
        <f aca="false">IF(OR(T276="",U276="SKIP"),"",IF(C276="Sell",(N276-T276),(T276-N276))*Mult*O276)</f>
        <v/>
      </c>
      <c r="Y276" s="26" t="str">
        <f aca="false">IF(X276="","",Legs*O276*IF(B276="SPX",CommSPX,CommSPY))</f>
        <v/>
      </c>
      <c r="Z276" s="26" t="str">
        <f aca="false">IF(X276="","",X276-Y276)</f>
        <v/>
      </c>
      <c r="AA276" s="27" t="str">
        <f aca="false">IF(OR(Z276="",Q276=0),"",Z276/(Q276*Mult*O276))</f>
        <v/>
      </c>
      <c r="AB276" s="20"/>
    </row>
    <row r="277" customFormat="false" ht="15" hidden="false" customHeight="false" outlineLevel="0" collapsed="false">
      <c r="A277" s="19"/>
      <c r="B277" s="20"/>
      <c r="C277" s="20"/>
      <c r="D277" s="19"/>
      <c r="E277" s="20"/>
      <c r="F277" s="21"/>
      <c r="G277" s="22"/>
      <c r="H277" s="22"/>
      <c r="I277" s="21"/>
      <c r="J277" s="21"/>
      <c r="K277" s="21"/>
      <c r="L277" s="23" t="str">
        <f aca="false">IF(I277="","",MIN(I277-J277,K277-I277))</f>
        <v/>
      </c>
      <c r="M277" s="22"/>
      <c r="N277" s="24"/>
      <c r="O277" s="20"/>
      <c r="P277" s="25" t="str">
        <f aca="false">IF(N277="","",IF(C277="Sell",N277*(1-TargetPct),N277*(1+TargetPct)))</f>
        <v/>
      </c>
      <c r="Q277" s="25" t="str">
        <f aca="false">IF(N277="","",IF(C277="Sell",L277-N277,N277))</f>
        <v/>
      </c>
      <c r="R277" s="25" t="str">
        <f aca="false">IF(N277="","",IF(C277="Sell",N277,L277-N277))</f>
        <v/>
      </c>
      <c r="S277" s="20"/>
      <c r="T277" s="24"/>
      <c r="U277" s="20"/>
      <c r="V277" s="21"/>
      <c r="W277" s="20"/>
      <c r="X277" s="26" t="str">
        <f aca="false">IF(OR(T277="",U277="SKIP"),"",IF(C277="Sell",(N277-T277),(T277-N277))*Mult*O277)</f>
        <v/>
      </c>
      <c r="Y277" s="26" t="str">
        <f aca="false">IF(X277="","",Legs*O277*IF(B277="SPX",CommSPX,CommSPY))</f>
        <v/>
      </c>
      <c r="Z277" s="26" t="str">
        <f aca="false">IF(X277="","",X277-Y277)</f>
        <v/>
      </c>
      <c r="AA277" s="27" t="str">
        <f aca="false">IF(OR(Z277="",Q277=0),"",Z277/(Q277*Mult*O277))</f>
        <v/>
      </c>
      <c r="AB277" s="20"/>
    </row>
    <row r="278" customFormat="false" ht="15" hidden="false" customHeight="false" outlineLevel="0" collapsed="false">
      <c r="A278" s="19"/>
      <c r="B278" s="20"/>
      <c r="C278" s="20"/>
      <c r="D278" s="19"/>
      <c r="E278" s="20"/>
      <c r="F278" s="21"/>
      <c r="G278" s="22"/>
      <c r="H278" s="22"/>
      <c r="I278" s="21"/>
      <c r="J278" s="21"/>
      <c r="K278" s="21"/>
      <c r="L278" s="23" t="str">
        <f aca="false">IF(I278="","",MIN(I278-J278,K278-I278))</f>
        <v/>
      </c>
      <c r="M278" s="22"/>
      <c r="N278" s="24"/>
      <c r="O278" s="20"/>
      <c r="P278" s="25" t="str">
        <f aca="false">IF(N278="","",IF(C278="Sell",N278*(1-TargetPct),N278*(1+TargetPct)))</f>
        <v/>
      </c>
      <c r="Q278" s="25" t="str">
        <f aca="false">IF(N278="","",IF(C278="Sell",L278-N278,N278))</f>
        <v/>
      </c>
      <c r="R278" s="25" t="str">
        <f aca="false">IF(N278="","",IF(C278="Sell",N278,L278-N278))</f>
        <v/>
      </c>
      <c r="S278" s="20"/>
      <c r="T278" s="24"/>
      <c r="U278" s="20"/>
      <c r="V278" s="21"/>
      <c r="W278" s="20"/>
      <c r="X278" s="26" t="str">
        <f aca="false">IF(OR(T278="",U278="SKIP"),"",IF(C278="Sell",(N278-T278),(T278-N278))*Mult*O278)</f>
        <v/>
      </c>
      <c r="Y278" s="26" t="str">
        <f aca="false">IF(X278="","",Legs*O278*IF(B278="SPX",CommSPX,CommSPY))</f>
        <v/>
      </c>
      <c r="Z278" s="26" t="str">
        <f aca="false">IF(X278="","",X278-Y278)</f>
        <v/>
      </c>
      <c r="AA278" s="27" t="str">
        <f aca="false">IF(OR(Z278="",Q278=0),"",Z278/(Q278*Mult*O278))</f>
        <v/>
      </c>
      <c r="AB278" s="20"/>
    </row>
    <row r="279" customFormat="false" ht="15" hidden="false" customHeight="false" outlineLevel="0" collapsed="false">
      <c r="A279" s="19"/>
      <c r="B279" s="20"/>
      <c r="C279" s="20"/>
      <c r="D279" s="19"/>
      <c r="E279" s="20"/>
      <c r="F279" s="21"/>
      <c r="G279" s="22"/>
      <c r="H279" s="22"/>
      <c r="I279" s="21"/>
      <c r="J279" s="21"/>
      <c r="K279" s="21"/>
      <c r="L279" s="23" t="str">
        <f aca="false">IF(I279="","",MIN(I279-J279,K279-I279))</f>
        <v/>
      </c>
      <c r="M279" s="22"/>
      <c r="N279" s="24"/>
      <c r="O279" s="20"/>
      <c r="P279" s="25" t="str">
        <f aca="false">IF(N279="","",IF(C279="Sell",N279*(1-TargetPct),N279*(1+TargetPct)))</f>
        <v/>
      </c>
      <c r="Q279" s="25" t="str">
        <f aca="false">IF(N279="","",IF(C279="Sell",L279-N279,N279))</f>
        <v/>
      </c>
      <c r="R279" s="25" t="str">
        <f aca="false">IF(N279="","",IF(C279="Sell",N279,L279-N279))</f>
        <v/>
      </c>
      <c r="S279" s="20"/>
      <c r="T279" s="24"/>
      <c r="U279" s="20"/>
      <c r="V279" s="21"/>
      <c r="W279" s="20"/>
      <c r="X279" s="26" t="str">
        <f aca="false">IF(OR(T279="",U279="SKIP"),"",IF(C279="Sell",(N279-T279),(T279-N279))*Mult*O279)</f>
        <v/>
      </c>
      <c r="Y279" s="26" t="str">
        <f aca="false">IF(X279="","",Legs*O279*IF(B279="SPX",CommSPX,CommSPY))</f>
        <v/>
      </c>
      <c r="Z279" s="26" t="str">
        <f aca="false">IF(X279="","",X279-Y279)</f>
        <v/>
      </c>
      <c r="AA279" s="27" t="str">
        <f aca="false">IF(OR(Z279="",Q279=0),"",Z279/(Q279*Mult*O279))</f>
        <v/>
      </c>
      <c r="AB279" s="20"/>
    </row>
    <row r="280" customFormat="false" ht="15" hidden="false" customHeight="false" outlineLevel="0" collapsed="false">
      <c r="A280" s="19"/>
      <c r="B280" s="20"/>
      <c r="C280" s="20"/>
      <c r="D280" s="19"/>
      <c r="E280" s="20"/>
      <c r="F280" s="21"/>
      <c r="G280" s="22"/>
      <c r="H280" s="22"/>
      <c r="I280" s="21"/>
      <c r="J280" s="21"/>
      <c r="K280" s="21"/>
      <c r="L280" s="23" t="str">
        <f aca="false">IF(I280="","",MIN(I280-J280,K280-I280))</f>
        <v/>
      </c>
      <c r="M280" s="22"/>
      <c r="N280" s="24"/>
      <c r="O280" s="20"/>
      <c r="P280" s="25" t="str">
        <f aca="false">IF(N280="","",IF(C280="Sell",N280*(1-TargetPct),N280*(1+TargetPct)))</f>
        <v/>
      </c>
      <c r="Q280" s="25" t="str">
        <f aca="false">IF(N280="","",IF(C280="Sell",L280-N280,N280))</f>
        <v/>
      </c>
      <c r="R280" s="25" t="str">
        <f aca="false">IF(N280="","",IF(C280="Sell",N280,L280-N280))</f>
        <v/>
      </c>
      <c r="S280" s="20"/>
      <c r="T280" s="24"/>
      <c r="U280" s="20"/>
      <c r="V280" s="21"/>
      <c r="W280" s="20"/>
      <c r="X280" s="26" t="str">
        <f aca="false">IF(OR(T280="",U280="SKIP"),"",IF(C280="Sell",(N280-T280),(T280-N280))*Mult*O280)</f>
        <v/>
      </c>
      <c r="Y280" s="26" t="str">
        <f aca="false">IF(X280="","",Legs*O280*IF(B280="SPX",CommSPX,CommSPY))</f>
        <v/>
      </c>
      <c r="Z280" s="26" t="str">
        <f aca="false">IF(X280="","",X280-Y280)</f>
        <v/>
      </c>
      <c r="AA280" s="27" t="str">
        <f aca="false">IF(OR(Z280="",Q280=0),"",Z280/(Q280*Mult*O280))</f>
        <v/>
      </c>
      <c r="AB280" s="20"/>
    </row>
    <row r="281" customFormat="false" ht="15" hidden="false" customHeight="false" outlineLevel="0" collapsed="false">
      <c r="A281" s="19"/>
      <c r="B281" s="20"/>
      <c r="C281" s="20"/>
      <c r="D281" s="19"/>
      <c r="E281" s="20"/>
      <c r="F281" s="21"/>
      <c r="G281" s="22"/>
      <c r="H281" s="22"/>
      <c r="I281" s="21"/>
      <c r="J281" s="21"/>
      <c r="K281" s="21"/>
      <c r="L281" s="23" t="str">
        <f aca="false">IF(I281="","",MIN(I281-J281,K281-I281))</f>
        <v/>
      </c>
      <c r="M281" s="22"/>
      <c r="N281" s="24"/>
      <c r="O281" s="20"/>
      <c r="P281" s="25" t="str">
        <f aca="false">IF(N281="","",IF(C281="Sell",N281*(1-TargetPct),N281*(1+TargetPct)))</f>
        <v/>
      </c>
      <c r="Q281" s="25" t="str">
        <f aca="false">IF(N281="","",IF(C281="Sell",L281-N281,N281))</f>
        <v/>
      </c>
      <c r="R281" s="25" t="str">
        <f aca="false">IF(N281="","",IF(C281="Sell",N281,L281-N281))</f>
        <v/>
      </c>
      <c r="S281" s="20"/>
      <c r="T281" s="24"/>
      <c r="U281" s="20"/>
      <c r="V281" s="21"/>
      <c r="W281" s="20"/>
      <c r="X281" s="26" t="str">
        <f aca="false">IF(OR(T281="",U281="SKIP"),"",IF(C281="Sell",(N281-T281),(T281-N281))*Mult*O281)</f>
        <v/>
      </c>
      <c r="Y281" s="26" t="str">
        <f aca="false">IF(X281="","",Legs*O281*IF(B281="SPX",CommSPX,CommSPY))</f>
        <v/>
      </c>
      <c r="Z281" s="26" t="str">
        <f aca="false">IF(X281="","",X281-Y281)</f>
        <v/>
      </c>
      <c r="AA281" s="27" t="str">
        <f aca="false">IF(OR(Z281="",Q281=0),"",Z281/(Q281*Mult*O281))</f>
        <v/>
      </c>
      <c r="AB281" s="20"/>
    </row>
    <row r="282" customFormat="false" ht="15" hidden="false" customHeight="false" outlineLevel="0" collapsed="false">
      <c r="A282" s="19"/>
      <c r="B282" s="20"/>
      <c r="C282" s="20"/>
      <c r="D282" s="19"/>
      <c r="E282" s="20"/>
      <c r="F282" s="21"/>
      <c r="G282" s="22"/>
      <c r="H282" s="22"/>
      <c r="I282" s="21"/>
      <c r="J282" s="21"/>
      <c r="K282" s="21"/>
      <c r="L282" s="23" t="str">
        <f aca="false">IF(I282="","",MIN(I282-J282,K282-I282))</f>
        <v/>
      </c>
      <c r="M282" s="22"/>
      <c r="N282" s="24"/>
      <c r="O282" s="20"/>
      <c r="P282" s="25" t="str">
        <f aca="false">IF(N282="","",IF(C282="Sell",N282*(1-TargetPct),N282*(1+TargetPct)))</f>
        <v/>
      </c>
      <c r="Q282" s="25" t="str">
        <f aca="false">IF(N282="","",IF(C282="Sell",L282-N282,N282))</f>
        <v/>
      </c>
      <c r="R282" s="25" t="str">
        <f aca="false">IF(N282="","",IF(C282="Sell",N282,L282-N282))</f>
        <v/>
      </c>
      <c r="S282" s="20"/>
      <c r="T282" s="24"/>
      <c r="U282" s="20"/>
      <c r="V282" s="21"/>
      <c r="W282" s="20"/>
      <c r="X282" s="26" t="str">
        <f aca="false">IF(OR(T282="",U282="SKIP"),"",IF(C282="Sell",(N282-T282),(T282-N282))*Mult*O282)</f>
        <v/>
      </c>
      <c r="Y282" s="26" t="str">
        <f aca="false">IF(X282="","",Legs*O282*IF(B282="SPX",CommSPX,CommSPY))</f>
        <v/>
      </c>
      <c r="Z282" s="26" t="str">
        <f aca="false">IF(X282="","",X282-Y282)</f>
        <v/>
      </c>
      <c r="AA282" s="27" t="str">
        <f aca="false">IF(OR(Z282="",Q282=0),"",Z282/(Q282*Mult*O282))</f>
        <v/>
      </c>
      <c r="AB282" s="20"/>
    </row>
    <row r="283" customFormat="false" ht="15" hidden="false" customHeight="false" outlineLevel="0" collapsed="false">
      <c r="A283" s="19"/>
      <c r="B283" s="20"/>
      <c r="C283" s="20"/>
      <c r="D283" s="19"/>
      <c r="E283" s="20"/>
      <c r="F283" s="21"/>
      <c r="G283" s="22"/>
      <c r="H283" s="22"/>
      <c r="I283" s="21"/>
      <c r="J283" s="21"/>
      <c r="K283" s="21"/>
      <c r="L283" s="23" t="str">
        <f aca="false">IF(I283="","",MIN(I283-J283,K283-I283))</f>
        <v/>
      </c>
      <c r="M283" s="22"/>
      <c r="N283" s="24"/>
      <c r="O283" s="20"/>
      <c r="P283" s="25" t="str">
        <f aca="false">IF(N283="","",IF(C283="Sell",N283*(1-TargetPct),N283*(1+TargetPct)))</f>
        <v/>
      </c>
      <c r="Q283" s="25" t="str">
        <f aca="false">IF(N283="","",IF(C283="Sell",L283-N283,N283))</f>
        <v/>
      </c>
      <c r="R283" s="25" t="str">
        <f aca="false">IF(N283="","",IF(C283="Sell",N283,L283-N283))</f>
        <v/>
      </c>
      <c r="S283" s="20"/>
      <c r="T283" s="24"/>
      <c r="U283" s="20"/>
      <c r="V283" s="21"/>
      <c r="W283" s="20"/>
      <c r="X283" s="26" t="str">
        <f aca="false">IF(OR(T283="",U283="SKIP"),"",IF(C283="Sell",(N283-T283),(T283-N283))*Mult*O283)</f>
        <v/>
      </c>
      <c r="Y283" s="26" t="str">
        <f aca="false">IF(X283="","",Legs*O283*IF(B283="SPX",CommSPX,CommSPY))</f>
        <v/>
      </c>
      <c r="Z283" s="26" t="str">
        <f aca="false">IF(X283="","",X283-Y283)</f>
        <v/>
      </c>
      <c r="AA283" s="27" t="str">
        <f aca="false">IF(OR(Z283="",Q283=0),"",Z283/(Q283*Mult*O283))</f>
        <v/>
      </c>
      <c r="AB283" s="20"/>
    </row>
    <row r="284" customFormat="false" ht="15" hidden="false" customHeight="false" outlineLevel="0" collapsed="false">
      <c r="A284" s="19"/>
      <c r="B284" s="20"/>
      <c r="C284" s="20"/>
      <c r="D284" s="19"/>
      <c r="E284" s="20"/>
      <c r="F284" s="21"/>
      <c r="G284" s="22"/>
      <c r="H284" s="22"/>
      <c r="I284" s="21"/>
      <c r="J284" s="21"/>
      <c r="K284" s="21"/>
      <c r="L284" s="23" t="str">
        <f aca="false">IF(I284="","",MIN(I284-J284,K284-I284))</f>
        <v/>
      </c>
      <c r="M284" s="22"/>
      <c r="N284" s="24"/>
      <c r="O284" s="20"/>
      <c r="P284" s="25" t="str">
        <f aca="false">IF(N284="","",IF(C284="Sell",N284*(1-TargetPct),N284*(1+TargetPct)))</f>
        <v/>
      </c>
      <c r="Q284" s="25" t="str">
        <f aca="false">IF(N284="","",IF(C284="Sell",L284-N284,N284))</f>
        <v/>
      </c>
      <c r="R284" s="25" t="str">
        <f aca="false">IF(N284="","",IF(C284="Sell",N284,L284-N284))</f>
        <v/>
      </c>
      <c r="S284" s="20"/>
      <c r="T284" s="24"/>
      <c r="U284" s="20"/>
      <c r="V284" s="21"/>
      <c r="W284" s="20"/>
      <c r="X284" s="26" t="str">
        <f aca="false">IF(OR(T284="",U284="SKIP"),"",IF(C284="Sell",(N284-T284),(T284-N284))*Mult*O284)</f>
        <v/>
      </c>
      <c r="Y284" s="26" t="str">
        <f aca="false">IF(X284="","",Legs*O284*IF(B284="SPX",CommSPX,CommSPY))</f>
        <v/>
      </c>
      <c r="Z284" s="26" t="str">
        <f aca="false">IF(X284="","",X284-Y284)</f>
        <v/>
      </c>
      <c r="AA284" s="27" t="str">
        <f aca="false">IF(OR(Z284="",Q284=0),"",Z284/(Q284*Mult*O284))</f>
        <v/>
      </c>
      <c r="AB284" s="20"/>
    </row>
    <row r="285" customFormat="false" ht="15" hidden="false" customHeight="false" outlineLevel="0" collapsed="false">
      <c r="A285" s="19"/>
      <c r="B285" s="20"/>
      <c r="C285" s="20"/>
      <c r="D285" s="19"/>
      <c r="E285" s="20"/>
      <c r="F285" s="21"/>
      <c r="G285" s="22"/>
      <c r="H285" s="22"/>
      <c r="I285" s="21"/>
      <c r="J285" s="21"/>
      <c r="K285" s="21"/>
      <c r="L285" s="23" t="str">
        <f aca="false">IF(I285="","",MIN(I285-J285,K285-I285))</f>
        <v/>
      </c>
      <c r="M285" s="22"/>
      <c r="N285" s="24"/>
      <c r="O285" s="20"/>
      <c r="P285" s="25" t="str">
        <f aca="false">IF(N285="","",IF(C285="Sell",N285*(1-TargetPct),N285*(1+TargetPct)))</f>
        <v/>
      </c>
      <c r="Q285" s="25" t="str">
        <f aca="false">IF(N285="","",IF(C285="Sell",L285-N285,N285))</f>
        <v/>
      </c>
      <c r="R285" s="25" t="str">
        <f aca="false">IF(N285="","",IF(C285="Sell",N285,L285-N285))</f>
        <v/>
      </c>
      <c r="S285" s="20"/>
      <c r="T285" s="24"/>
      <c r="U285" s="20"/>
      <c r="V285" s="21"/>
      <c r="W285" s="20"/>
      <c r="X285" s="26" t="str">
        <f aca="false">IF(OR(T285="",U285="SKIP"),"",IF(C285="Sell",(N285-T285),(T285-N285))*Mult*O285)</f>
        <v/>
      </c>
      <c r="Y285" s="26" t="str">
        <f aca="false">IF(X285="","",Legs*O285*IF(B285="SPX",CommSPX,CommSPY))</f>
        <v/>
      </c>
      <c r="Z285" s="26" t="str">
        <f aca="false">IF(X285="","",X285-Y285)</f>
        <v/>
      </c>
      <c r="AA285" s="27" t="str">
        <f aca="false">IF(OR(Z285="",Q285=0),"",Z285/(Q285*Mult*O285))</f>
        <v/>
      </c>
      <c r="AB285" s="20"/>
    </row>
    <row r="286" customFormat="false" ht="15" hidden="false" customHeight="false" outlineLevel="0" collapsed="false">
      <c r="A286" s="19"/>
      <c r="B286" s="20"/>
      <c r="C286" s="20"/>
      <c r="D286" s="19"/>
      <c r="E286" s="20"/>
      <c r="F286" s="21"/>
      <c r="G286" s="22"/>
      <c r="H286" s="22"/>
      <c r="I286" s="21"/>
      <c r="J286" s="21"/>
      <c r="K286" s="21"/>
      <c r="L286" s="23" t="str">
        <f aca="false">IF(I286="","",MIN(I286-J286,K286-I286))</f>
        <v/>
      </c>
      <c r="M286" s="22"/>
      <c r="N286" s="24"/>
      <c r="O286" s="20"/>
      <c r="P286" s="25" t="str">
        <f aca="false">IF(N286="","",IF(C286="Sell",N286*(1-TargetPct),N286*(1+TargetPct)))</f>
        <v/>
      </c>
      <c r="Q286" s="25" t="str">
        <f aca="false">IF(N286="","",IF(C286="Sell",L286-N286,N286))</f>
        <v/>
      </c>
      <c r="R286" s="25" t="str">
        <f aca="false">IF(N286="","",IF(C286="Sell",N286,L286-N286))</f>
        <v/>
      </c>
      <c r="S286" s="20"/>
      <c r="T286" s="24"/>
      <c r="U286" s="20"/>
      <c r="V286" s="21"/>
      <c r="W286" s="20"/>
      <c r="X286" s="26" t="str">
        <f aca="false">IF(OR(T286="",U286="SKIP"),"",IF(C286="Sell",(N286-T286),(T286-N286))*Mult*O286)</f>
        <v/>
      </c>
      <c r="Y286" s="26" t="str">
        <f aca="false">IF(X286="","",Legs*O286*IF(B286="SPX",CommSPX,CommSPY))</f>
        <v/>
      </c>
      <c r="Z286" s="26" t="str">
        <f aca="false">IF(X286="","",X286-Y286)</f>
        <v/>
      </c>
      <c r="AA286" s="27" t="str">
        <f aca="false">IF(OR(Z286="",Q286=0),"",Z286/(Q286*Mult*O286))</f>
        <v/>
      </c>
      <c r="AB286" s="20"/>
    </row>
    <row r="287" customFormat="false" ht="15" hidden="false" customHeight="false" outlineLevel="0" collapsed="false">
      <c r="A287" s="19"/>
      <c r="B287" s="20"/>
      <c r="C287" s="20"/>
      <c r="D287" s="19"/>
      <c r="E287" s="20"/>
      <c r="F287" s="21"/>
      <c r="G287" s="22"/>
      <c r="H287" s="22"/>
      <c r="I287" s="21"/>
      <c r="J287" s="21"/>
      <c r="K287" s="21"/>
      <c r="L287" s="23" t="str">
        <f aca="false">IF(I287="","",MIN(I287-J287,K287-I287))</f>
        <v/>
      </c>
      <c r="M287" s="22"/>
      <c r="N287" s="24"/>
      <c r="O287" s="20"/>
      <c r="P287" s="25" t="str">
        <f aca="false">IF(N287="","",IF(C287="Sell",N287*(1-TargetPct),N287*(1+TargetPct)))</f>
        <v/>
      </c>
      <c r="Q287" s="25" t="str">
        <f aca="false">IF(N287="","",IF(C287="Sell",L287-N287,N287))</f>
        <v/>
      </c>
      <c r="R287" s="25" t="str">
        <f aca="false">IF(N287="","",IF(C287="Sell",N287,L287-N287))</f>
        <v/>
      </c>
      <c r="S287" s="20"/>
      <c r="T287" s="24"/>
      <c r="U287" s="20"/>
      <c r="V287" s="21"/>
      <c r="W287" s="20"/>
      <c r="X287" s="26" t="str">
        <f aca="false">IF(OR(T287="",U287="SKIP"),"",IF(C287="Sell",(N287-T287),(T287-N287))*Mult*O287)</f>
        <v/>
      </c>
      <c r="Y287" s="26" t="str">
        <f aca="false">IF(X287="","",Legs*O287*IF(B287="SPX",CommSPX,CommSPY))</f>
        <v/>
      </c>
      <c r="Z287" s="26" t="str">
        <f aca="false">IF(X287="","",X287-Y287)</f>
        <v/>
      </c>
      <c r="AA287" s="27" t="str">
        <f aca="false">IF(OR(Z287="",Q287=0),"",Z287/(Q287*Mult*O287))</f>
        <v/>
      </c>
      <c r="AB287" s="20"/>
    </row>
    <row r="288" customFormat="false" ht="15" hidden="false" customHeight="false" outlineLevel="0" collapsed="false">
      <c r="A288" s="19"/>
      <c r="B288" s="20"/>
      <c r="C288" s="20"/>
      <c r="D288" s="19"/>
      <c r="E288" s="20"/>
      <c r="F288" s="21"/>
      <c r="G288" s="22"/>
      <c r="H288" s="22"/>
      <c r="I288" s="21"/>
      <c r="J288" s="21"/>
      <c r="K288" s="21"/>
      <c r="L288" s="23" t="str">
        <f aca="false">IF(I288="","",MIN(I288-J288,K288-I288))</f>
        <v/>
      </c>
      <c r="M288" s="22"/>
      <c r="N288" s="24"/>
      <c r="O288" s="20"/>
      <c r="P288" s="25" t="str">
        <f aca="false">IF(N288="","",IF(C288="Sell",N288*(1-TargetPct),N288*(1+TargetPct)))</f>
        <v/>
      </c>
      <c r="Q288" s="25" t="str">
        <f aca="false">IF(N288="","",IF(C288="Sell",L288-N288,N288))</f>
        <v/>
      </c>
      <c r="R288" s="25" t="str">
        <f aca="false">IF(N288="","",IF(C288="Sell",N288,L288-N288))</f>
        <v/>
      </c>
      <c r="S288" s="20"/>
      <c r="T288" s="24"/>
      <c r="U288" s="20"/>
      <c r="V288" s="21"/>
      <c r="W288" s="20"/>
      <c r="X288" s="26" t="str">
        <f aca="false">IF(OR(T288="",U288="SKIP"),"",IF(C288="Sell",(N288-T288),(T288-N288))*Mult*O288)</f>
        <v/>
      </c>
      <c r="Y288" s="26" t="str">
        <f aca="false">IF(X288="","",Legs*O288*IF(B288="SPX",CommSPX,CommSPY))</f>
        <v/>
      </c>
      <c r="Z288" s="26" t="str">
        <f aca="false">IF(X288="","",X288-Y288)</f>
        <v/>
      </c>
      <c r="AA288" s="27" t="str">
        <f aca="false">IF(OR(Z288="",Q288=0),"",Z288/(Q288*Mult*O288))</f>
        <v/>
      </c>
      <c r="AB288" s="20"/>
    </row>
    <row r="289" customFormat="false" ht="15" hidden="false" customHeight="false" outlineLevel="0" collapsed="false">
      <c r="A289" s="19"/>
      <c r="B289" s="20"/>
      <c r="C289" s="20"/>
      <c r="D289" s="19"/>
      <c r="E289" s="20"/>
      <c r="F289" s="21"/>
      <c r="G289" s="22"/>
      <c r="H289" s="22"/>
      <c r="I289" s="21"/>
      <c r="J289" s="21"/>
      <c r="K289" s="21"/>
      <c r="L289" s="23" t="str">
        <f aca="false">IF(I289="","",MIN(I289-J289,K289-I289))</f>
        <v/>
      </c>
      <c r="M289" s="22"/>
      <c r="N289" s="24"/>
      <c r="O289" s="20"/>
      <c r="P289" s="25" t="str">
        <f aca="false">IF(N289="","",IF(C289="Sell",N289*(1-TargetPct),N289*(1+TargetPct)))</f>
        <v/>
      </c>
      <c r="Q289" s="25" t="str">
        <f aca="false">IF(N289="","",IF(C289="Sell",L289-N289,N289))</f>
        <v/>
      </c>
      <c r="R289" s="25" t="str">
        <f aca="false">IF(N289="","",IF(C289="Sell",N289,L289-N289))</f>
        <v/>
      </c>
      <c r="S289" s="20"/>
      <c r="T289" s="24"/>
      <c r="U289" s="20"/>
      <c r="V289" s="21"/>
      <c r="W289" s="20"/>
      <c r="X289" s="26" t="str">
        <f aca="false">IF(OR(T289="",U289="SKIP"),"",IF(C289="Sell",(N289-T289),(T289-N289))*Mult*O289)</f>
        <v/>
      </c>
      <c r="Y289" s="26" t="str">
        <f aca="false">IF(X289="","",Legs*O289*IF(B289="SPX",CommSPX,CommSPY))</f>
        <v/>
      </c>
      <c r="Z289" s="26" t="str">
        <f aca="false">IF(X289="","",X289-Y289)</f>
        <v/>
      </c>
      <c r="AA289" s="27" t="str">
        <f aca="false">IF(OR(Z289="",Q289=0),"",Z289/(Q289*Mult*O289))</f>
        <v/>
      </c>
      <c r="AB289" s="20"/>
    </row>
    <row r="290" customFormat="false" ht="15" hidden="false" customHeight="false" outlineLevel="0" collapsed="false">
      <c r="A290" s="19"/>
      <c r="B290" s="20"/>
      <c r="C290" s="20"/>
      <c r="D290" s="19"/>
      <c r="E290" s="20"/>
      <c r="F290" s="21"/>
      <c r="G290" s="22"/>
      <c r="H290" s="22"/>
      <c r="I290" s="21"/>
      <c r="J290" s="21"/>
      <c r="K290" s="21"/>
      <c r="L290" s="23" t="str">
        <f aca="false">IF(I290="","",MIN(I290-J290,K290-I290))</f>
        <v/>
      </c>
      <c r="M290" s="22"/>
      <c r="N290" s="24"/>
      <c r="O290" s="20"/>
      <c r="P290" s="25" t="str">
        <f aca="false">IF(N290="","",IF(C290="Sell",N290*(1-TargetPct),N290*(1+TargetPct)))</f>
        <v/>
      </c>
      <c r="Q290" s="25" t="str">
        <f aca="false">IF(N290="","",IF(C290="Sell",L290-N290,N290))</f>
        <v/>
      </c>
      <c r="R290" s="25" t="str">
        <f aca="false">IF(N290="","",IF(C290="Sell",N290,L290-N290))</f>
        <v/>
      </c>
      <c r="S290" s="20"/>
      <c r="T290" s="24"/>
      <c r="U290" s="20"/>
      <c r="V290" s="21"/>
      <c r="W290" s="20"/>
      <c r="X290" s="26" t="str">
        <f aca="false">IF(OR(T290="",U290="SKIP"),"",IF(C290="Sell",(N290-T290),(T290-N290))*Mult*O290)</f>
        <v/>
      </c>
      <c r="Y290" s="26" t="str">
        <f aca="false">IF(X290="","",Legs*O290*IF(B290="SPX",CommSPX,CommSPY))</f>
        <v/>
      </c>
      <c r="Z290" s="26" t="str">
        <f aca="false">IF(X290="","",X290-Y290)</f>
        <v/>
      </c>
      <c r="AA290" s="27" t="str">
        <f aca="false">IF(OR(Z290="",Q290=0),"",Z290/(Q290*Mult*O290))</f>
        <v/>
      </c>
      <c r="AB290" s="20"/>
    </row>
    <row r="291" customFormat="false" ht="15" hidden="false" customHeight="false" outlineLevel="0" collapsed="false">
      <c r="A291" s="19"/>
      <c r="B291" s="20"/>
      <c r="C291" s="20"/>
      <c r="D291" s="19"/>
      <c r="E291" s="20"/>
      <c r="F291" s="21"/>
      <c r="G291" s="22"/>
      <c r="H291" s="22"/>
      <c r="I291" s="21"/>
      <c r="J291" s="21"/>
      <c r="K291" s="21"/>
      <c r="L291" s="23" t="str">
        <f aca="false">IF(I291="","",MIN(I291-J291,K291-I291))</f>
        <v/>
      </c>
      <c r="M291" s="22"/>
      <c r="N291" s="24"/>
      <c r="O291" s="20"/>
      <c r="P291" s="25" t="str">
        <f aca="false">IF(N291="","",IF(C291="Sell",N291*(1-TargetPct),N291*(1+TargetPct)))</f>
        <v/>
      </c>
      <c r="Q291" s="25" t="str">
        <f aca="false">IF(N291="","",IF(C291="Sell",L291-N291,N291))</f>
        <v/>
      </c>
      <c r="R291" s="25" t="str">
        <f aca="false">IF(N291="","",IF(C291="Sell",N291,L291-N291))</f>
        <v/>
      </c>
      <c r="S291" s="20"/>
      <c r="T291" s="24"/>
      <c r="U291" s="20"/>
      <c r="V291" s="21"/>
      <c r="W291" s="20"/>
      <c r="X291" s="26" t="str">
        <f aca="false">IF(OR(T291="",U291="SKIP"),"",IF(C291="Sell",(N291-T291),(T291-N291))*Mult*O291)</f>
        <v/>
      </c>
      <c r="Y291" s="26" t="str">
        <f aca="false">IF(X291="","",Legs*O291*IF(B291="SPX",CommSPX,CommSPY))</f>
        <v/>
      </c>
      <c r="Z291" s="26" t="str">
        <f aca="false">IF(X291="","",X291-Y291)</f>
        <v/>
      </c>
      <c r="AA291" s="27" t="str">
        <f aca="false">IF(OR(Z291="",Q291=0),"",Z291/(Q291*Mult*O291))</f>
        <v/>
      </c>
      <c r="AB291" s="20"/>
    </row>
    <row r="292" customFormat="false" ht="15" hidden="false" customHeight="false" outlineLevel="0" collapsed="false">
      <c r="A292" s="19"/>
      <c r="B292" s="20"/>
      <c r="C292" s="20"/>
      <c r="D292" s="19"/>
      <c r="E292" s="20"/>
      <c r="F292" s="21"/>
      <c r="G292" s="22"/>
      <c r="H292" s="22"/>
      <c r="I292" s="21"/>
      <c r="J292" s="21"/>
      <c r="K292" s="21"/>
      <c r="L292" s="23" t="str">
        <f aca="false">IF(I292="","",MIN(I292-J292,K292-I292))</f>
        <v/>
      </c>
      <c r="M292" s="22"/>
      <c r="N292" s="24"/>
      <c r="O292" s="20"/>
      <c r="P292" s="25" t="str">
        <f aca="false">IF(N292="","",IF(C292="Sell",N292*(1-TargetPct),N292*(1+TargetPct)))</f>
        <v/>
      </c>
      <c r="Q292" s="25" t="str">
        <f aca="false">IF(N292="","",IF(C292="Sell",L292-N292,N292))</f>
        <v/>
      </c>
      <c r="R292" s="25" t="str">
        <f aca="false">IF(N292="","",IF(C292="Sell",N292,L292-N292))</f>
        <v/>
      </c>
      <c r="S292" s="20"/>
      <c r="T292" s="24"/>
      <c r="U292" s="20"/>
      <c r="V292" s="21"/>
      <c r="W292" s="20"/>
      <c r="X292" s="26" t="str">
        <f aca="false">IF(OR(T292="",U292="SKIP"),"",IF(C292="Sell",(N292-T292),(T292-N292))*Mult*O292)</f>
        <v/>
      </c>
      <c r="Y292" s="26" t="str">
        <f aca="false">IF(X292="","",Legs*O292*IF(B292="SPX",CommSPX,CommSPY))</f>
        <v/>
      </c>
      <c r="Z292" s="26" t="str">
        <f aca="false">IF(X292="","",X292-Y292)</f>
        <v/>
      </c>
      <c r="AA292" s="27" t="str">
        <f aca="false">IF(OR(Z292="",Q292=0),"",Z292/(Q292*Mult*O292))</f>
        <v/>
      </c>
      <c r="AB292" s="20"/>
    </row>
    <row r="293" customFormat="false" ht="15" hidden="false" customHeight="false" outlineLevel="0" collapsed="false">
      <c r="A293" s="19"/>
      <c r="B293" s="20"/>
      <c r="C293" s="20"/>
      <c r="D293" s="19"/>
      <c r="E293" s="20"/>
      <c r="F293" s="21"/>
      <c r="G293" s="22"/>
      <c r="H293" s="22"/>
      <c r="I293" s="21"/>
      <c r="J293" s="21"/>
      <c r="K293" s="21"/>
      <c r="L293" s="23" t="str">
        <f aca="false">IF(I293="","",MIN(I293-J293,K293-I293))</f>
        <v/>
      </c>
      <c r="M293" s="22"/>
      <c r="N293" s="24"/>
      <c r="O293" s="20"/>
      <c r="P293" s="25" t="str">
        <f aca="false">IF(N293="","",IF(C293="Sell",N293*(1-TargetPct),N293*(1+TargetPct)))</f>
        <v/>
      </c>
      <c r="Q293" s="25" t="str">
        <f aca="false">IF(N293="","",IF(C293="Sell",L293-N293,N293))</f>
        <v/>
      </c>
      <c r="R293" s="25" t="str">
        <f aca="false">IF(N293="","",IF(C293="Sell",N293,L293-N293))</f>
        <v/>
      </c>
      <c r="S293" s="20"/>
      <c r="T293" s="24"/>
      <c r="U293" s="20"/>
      <c r="V293" s="21"/>
      <c r="W293" s="20"/>
      <c r="X293" s="26" t="str">
        <f aca="false">IF(OR(T293="",U293="SKIP"),"",IF(C293="Sell",(N293-T293),(T293-N293))*Mult*O293)</f>
        <v/>
      </c>
      <c r="Y293" s="26" t="str">
        <f aca="false">IF(X293="","",Legs*O293*IF(B293="SPX",CommSPX,CommSPY))</f>
        <v/>
      </c>
      <c r="Z293" s="26" t="str">
        <f aca="false">IF(X293="","",X293-Y293)</f>
        <v/>
      </c>
      <c r="AA293" s="27" t="str">
        <f aca="false">IF(OR(Z293="",Q293=0),"",Z293/(Q293*Mult*O293))</f>
        <v/>
      </c>
      <c r="AB293" s="20"/>
    </row>
    <row r="294" customFormat="false" ht="15" hidden="false" customHeight="false" outlineLevel="0" collapsed="false">
      <c r="A294" s="19"/>
      <c r="B294" s="20"/>
      <c r="C294" s="20"/>
      <c r="D294" s="19"/>
      <c r="E294" s="20"/>
      <c r="F294" s="21"/>
      <c r="G294" s="22"/>
      <c r="H294" s="22"/>
      <c r="I294" s="21"/>
      <c r="J294" s="21"/>
      <c r="K294" s="21"/>
      <c r="L294" s="23" t="str">
        <f aca="false">IF(I294="","",MIN(I294-J294,K294-I294))</f>
        <v/>
      </c>
      <c r="M294" s="22"/>
      <c r="N294" s="24"/>
      <c r="O294" s="20"/>
      <c r="P294" s="25" t="str">
        <f aca="false">IF(N294="","",IF(C294="Sell",N294*(1-TargetPct),N294*(1+TargetPct)))</f>
        <v/>
      </c>
      <c r="Q294" s="25" t="str">
        <f aca="false">IF(N294="","",IF(C294="Sell",L294-N294,N294))</f>
        <v/>
      </c>
      <c r="R294" s="25" t="str">
        <f aca="false">IF(N294="","",IF(C294="Sell",N294,L294-N294))</f>
        <v/>
      </c>
      <c r="S294" s="20"/>
      <c r="T294" s="24"/>
      <c r="U294" s="20"/>
      <c r="V294" s="21"/>
      <c r="W294" s="20"/>
      <c r="X294" s="26" t="str">
        <f aca="false">IF(OR(T294="",U294="SKIP"),"",IF(C294="Sell",(N294-T294),(T294-N294))*Mult*O294)</f>
        <v/>
      </c>
      <c r="Y294" s="26" t="str">
        <f aca="false">IF(X294="","",Legs*O294*IF(B294="SPX",CommSPX,CommSPY))</f>
        <v/>
      </c>
      <c r="Z294" s="26" t="str">
        <f aca="false">IF(X294="","",X294-Y294)</f>
        <v/>
      </c>
      <c r="AA294" s="27" t="str">
        <f aca="false">IF(OR(Z294="",Q294=0),"",Z294/(Q294*Mult*O294))</f>
        <v/>
      </c>
      <c r="AB294" s="20"/>
    </row>
    <row r="295" customFormat="false" ht="15" hidden="false" customHeight="false" outlineLevel="0" collapsed="false">
      <c r="A295" s="19"/>
      <c r="B295" s="20"/>
      <c r="C295" s="20"/>
      <c r="D295" s="19"/>
      <c r="E295" s="20"/>
      <c r="F295" s="21"/>
      <c r="G295" s="22"/>
      <c r="H295" s="22"/>
      <c r="I295" s="21"/>
      <c r="J295" s="21"/>
      <c r="K295" s="21"/>
      <c r="L295" s="23" t="str">
        <f aca="false">IF(I295="","",MIN(I295-J295,K295-I295))</f>
        <v/>
      </c>
      <c r="M295" s="22"/>
      <c r="N295" s="24"/>
      <c r="O295" s="20"/>
      <c r="P295" s="25" t="str">
        <f aca="false">IF(N295="","",IF(C295="Sell",N295*(1-TargetPct),N295*(1+TargetPct)))</f>
        <v/>
      </c>
      <c r="Q295" s="25" t="str">
        <f aca="false">IF(N295="","",IF(C295="Sell",L295-N295,N295))</f>
        <v/>
      </c>
      <c r="R295" s="25" t="str">
        <f aca="false">IF(N295="","",IF(C295="Sell",N295,L295-N295))</f>
        <v/>
      </c>
      <c r="S295" s="20"/>
      <c r="T295" s="24"/>
      <c r="U295" s="20"/>
      <c r="V295" s="21"/>
      <c r="W295" s="20"/>
      <c r="X295" s="26" t="str">
        <f aca="false">IF(OR(T295="",U295="SKIP"),"",IF(C295="Sell",(N295-T295),(T295-N295))*Mult*O295)</f>
        <v/>
      </c>
      <c r="Y295" s="26" t="str">
        <f aca="false">IF(X295="","",Legs*O295*IF(B295="SPX",CommSPX,CommSPY))</f>
        <v/>
      </c>
      <c r="Z295" s="26" t="str">
        <f aca="false">IF(X295="","",X295-Y295)</f>
        <v/>
      </c>
      <c r="AA295" s="27" t="str">
        <f aca="false">IF(OR(Z295="",Q295=0),"",Z295/(Q295*Mult*O295))</f>
        <v/>
      </c>
      <c r="AB295" s="20"/>
    </row>
    <row r="296" customFormat="false" ht="15" hidden="false" customHeight="false" outlineLevel="0" collapsed="false">
      <c r="A296" s="19"/>
      <c r="B296" s="20"/>
      <c r="C296" s="20"/>
      <c r="D296" s="19"/>
      <c r="E296" s="20"/>
      <c r="F296" s="21"/>
      <c r="G296" s="22"/>
      <c r="H296" s="22"/>
      <c r="I296" s="21"/>
      <c r="J296" s="21"/>
      <c r="K296" s="21"/>
      <c r="L296" s="23" t="str">
        <f aca="false">IF(I296="","",MIN(I296-J296,K296-I296))</f>
        <v/>
      </c>
      <c r="M296" s="22"/>
      <c r="N296" s="24"/>
      <c r="O296" s="20"/>
      <c r="P296" s="25" t="str">
        <f aca="false">IF(N296="","",IF(C296="Sell",N296*(1-TargetPct),N296*(1+TargetPct)))</f>
        <v/>
      </c>
      <c r="Q296" s="25" t="str">
        <f aca="false">IF(N296="","",IF(C296="Sell",L296-N296,N296))</f>
        <v/>
      </c>
      <c r="R296" s="25" t="str">
        <f aca="false">IF(N296="","",IF(C296="Sell",N296,L296-N296))</f>
        <v/>
      </c>
      <c r="S296" s="20"/>
      <c r="T296" s="24"/>
      <c r="U296" s="20"/>
      <c r="V296" s="21"/>
      <c r="W296" s="20"/>
      <c r="X296" s="26" t="str">
        <f aca="false">IF(OR(T296="",U296="SKIP"),"",IF(C296="Sell",(N296-T296),(T296-N296))*Mult*O296)</f>
        <v/>
      </c>
      <c r="Y296" s="26" t="str">
        <f aca="false">IF(X296="","",Legs*O296*IF(B296="SPX",CommSPX,CommSPY))</f>
        <v/>
      </c>
      <c r="Z296" s="26" t="str">
        <f aca="false">IF(X296="","",X296-Y296)</f>
        <v/>
      </c>
      <c r="AA296" s="27" t="str">
        <f aca="false">IF(OR(Z296="",Q296=0),"",Z296/(Q296*Mult*O296))</f>
        <v/>
      </c>
      <c r="AB296" s="20"/>
    </row>
    <row r="297" customFormat="false" ht="15" hidden="false" customHeight="false" outlineLevel="0" collapsed="false">
      <c r="A297" s="19"/>
      <c r="B297" s="20"/>
      <c r="C297" s="20"/>
      <c r="D297" s="19"/>
      <c r="E297" s="20"/>
      <c r="F297" s="21"/>
      <c r="G297" s="22"/>
      <c r="H297" s="22"/>
      <c r="I297" s="21"/>
      <c r="J297" s="21"/>
      <c r="K297" s="21"/>
      <c r="L297" s="23" t="str">
        <f aca="false">IF(I297="","",MIN(I297-J297,K297-I297))</f>
        <v/>
      </c>
      <c r="M297" s="22"/>
      <c r="N297" s="24"/>
      <c r="O297" s="20"/>
      <c r="P297" s="25" t="str">
        <f aca="false">IF(N297="","",IF(C297="Sell",N297*(1-TargetPct),N297*(1+TargetPct)))</f>
        <v/>
      </c>
      <c r="Q297" s="25" t="str">
        <f aca="false">IF(N297="","",IF(C297="Sell",L297-N297,N297))</f>
        <v/>
      </c>
      <c r="R297" s="25" t="str">
        <f aca="false">IF(N297="","",IF(C297="Sell",N297,L297-N297))</f>
        <v/>
      </c>
      <c r="S297" s="20"/>
      <c r="T297" s="24"/>
      <c r="U297" s="20"/>
      <c r="V297" s="21"/>
      <c r="W297" s="20"/>
      <c r="X297" s="26" t="str">
        <f aca="false">IF(OR(T297="",U297="SKIP"),"",IF(C297="Sell",(N297-T297),(T297-N297))*Mult*O297)</f>
        <v/>
      </c>
      <c r="Y297" s="26" t="str">
        <f aca="false">IF(X297="","",Legs*O297*IF(B297="SPX",CommSPX,CommSPY))</f>
        <v/>
      </c>
      <c r="Z297" s="26" t="str">
        <f aca="false">IF(X297="","",X297-Y297)</f>
        <v/>
      </c>
      <c r="AA297" s="27" t="str">
        <f aca="false">IF(OR(Z297="",Q297=0),"",Z297/(Q297*Mult*O297))</f>
        <v/>
      </c>
      <c r="AB297" s="20"/>
    </row>
    <row r="298" customFormat="false" ht="15" hidden="false" customHeight="false" outlineLevel="0" collapsed="false">
      <c r="A298" s="19"/>
      <c r="B298" s="20"/>
      <c r="C298" s="20"/>
      <c r="D298" s="19"/>
      <c r="E298" s="20"/>
      <c r="F298" s="21"/>
      <c r="G298" s="22"/>
      <c r="H298" s="22"/>
      <c r="I298" s="21"/>
      <c r="J298" s="21"/>
      <c r="K298" s="21"/>
      <c r="L298" s="23" t="str">
        <f aca="false">IF(I298="","",MIN(I298-J298,K298-I298))</f>
        <v/>
      </c>
      <c r="M298" s="22"/>
      <c r="N298" s="24"/>
      <c r="O298" s="20"/>
      <c r="P298" s="25" t="str">
        <f aca="false">IF(N298="","",IF(C298="Sell",N298*(1-TargetPct),N298*(1+TargetPct)))</f>
        <v/>
      </c>
      <c r="Q298" s="25" t="str">
        <f aca="false">IF(N298="","",IF(C298="Sell",L298-N298,N298))</f>
        <v/>
      </c>
      <c r="R298" s="25" t="str">
        <f aca="false">IF(N298="","",IF(C298="Sell",N298,L298-N298))</f>
        <v/>
      </c>
      <c r="S298" s="20"/>
      <c r="T298" s="24"/>
      <c r="U298" s="20"/>
      <c r="V298" s="21"/>
      <c r="W298" s="20"/>
      <c r="X298" s="26" t="str">
        <f aca="false">IF(OR(T298="",U298="SKIP"),"",IF(C298="Sell",(N298-T298),(T298-N298))*Mult*O298)</f>
        <v/>
      </c>
      <c r="Y298" s="26" t="str">
        <f aca="false">IF(X298="","",Legs*O298*IF(B298="SPX",CommSPX,CommSPY))</f>
        <v/>
      </c>
      <c r="Z298" s="26" t="str">
        <f aca="false">IF(X298="","",X298-Y298)</f>
        <v/>
      </c>
      <c r="AA298" s="27" t="str">
        <f aca="false">IF(OR(Z298="",Q298=0),"",Z298/(Q298*Mult*O298))</f>
        <v/>
      </c>
      <c r="AB298" s="20"/>
    </row>
    <row r="299" customFormat="false" ht="15" hidden="false" customHeight="false" outlineLevel="0" collapsed="false">
      <c r="A299" s="19"/>
      <c r="B299" s="20"/>
      <c r="C299" s="20"/>
      <c r="D299" s="19"/>
      <c r="E299" s="20"/>
      <c r="F299" s="21"/>
      <c r="G299" s="22"/>
      <c r="H299" s="22"/>
      <c r="I299" s="21"/>
      <c r="J299" s="21"/>
      <c r="K299" s="21"/>
      <c r="L299" s="23" t="str">
        <f aca="false">IF(I299="","",MIN(I299-J299,K299-I299))</f>
        <v/>
      </c>
      <c r="M299" s="22"/>
      <c r="N299" s="24"/>
      <c r="O299" s="20"/>
      <c r="P299" s="25" t="str">
        <f aca="false">IF(N299="","",IF(C299="Sell",N299*(1-TargetPct),N299*(1+TargetPct)))</f>
        <v/>
      </c>
      <c r="Q299" s="25" t="str">
        <f aca="false">IF(N299="","",IF(C299="Sell",L299-N299,N299))</f>
        <v/>
      </c>
      <c r="R299" s="25" t="str">
        <f aca="false">IF(N299="","",IF(C299="Sell",N299,L299-N299))</f>
        <v/>
      </c>
      <c r="S299" s="20"/>
      <c r="T299" s="24"/>
      <c r="U299" s="20"/>
      <c r="V299" s="21"/>
      <c r="W299" s="20"/>
      <c r="X299" s="26" t="str">
        <f aca="false">IF(OR(T299="",U299="SKIP"),"",IF(C299="Sell",(N299-T299),(T299-N299))*Mult*O299)</f>
        <v/>
      </c>
      <c r="Y299" s="26" t="str">
        <f aca="false">IF(X299="","",Legs*O299*IF(B299="SPX",CommSPX,CommSPY))</f>
        <v/>
      </c>
      <c r="Z299" s="26" t="str">
        <f aca="false">IF(X299="","",X299-Y299)</f>
        <v/>
      </c>
      <c r="AA299" s="27" t="str">
        <f aca="false">IF(OR(Z299="",Q299=0),"",Z299/(Q299*Mult*O299))</f>
        <v/>
      </c>
      <c r="AB299" s="20"/>
    </row>
    <row r="300" customFormat="false" ht="15" hidden="false" customHeight="false" outlineLevel="0" collapsed="false">
      <c r="A300" s="19"/>
      <c r="B300" s="20"/>
      <c r="C300" s="20"/>
      <c r="D300" s="19"/>
      <c r="E300" s="20"/>
      <c r="F300" s="21"/>
      <c r="G300" s="22"/>
      <c r="H300" s="22"/>
      <c r="I300" s="21"/>
      <c r="J300" s="21"/>
      <c r="K300" s="21"/>
      <c r="L300" s="23" t="str">
        <f aca="false">IF(I300="","",MIN(I300-J300,K300-I300))</f>
        <v/>
      </c>
      <c r="M300" s="22"/>
      <c r="N300" s="24"/>
      <c r="O300" s="20"/>
      <c r="P300" s="25" t="str">
        <f aca="false">IF(N300="","",IF(C300="Sell",N300*(1-TargetPct),N300*(1+TargetPct)))</f>
        <v/>
      </c>
      <c r="Q300" s="25" t="str">
        <f aca="false">IF(N300="","",IF(C300="Sell",L300-N300,N300))</f>
        <v/>
      </c>
      <c r="R300" s="25" t="str">
        <f aca="false">IF(N300="","",IF(C300="Sell",N300,L300-N300))</f>
        <v/>
      </c>
      <c r="S300" s="20"/>
      <c r="T300" s="24"/>
      <c r="U300" s="20"/>
      <c r="V300" s="21"/>
      <c r="W300" s="20"/>
      <c r="X300" s="26" t="str">
        <f aca="false">IF(OR(T300="",U300="SKIP"),"",IF(C300="Sell",(N300-T300),(T300-N300))*Mult*O300)</f>
        <v/>
      </c>
      <c r="Y300" s="26" t="str">
        <f aca="false">IF(X300="","",Legs*O300*IF(B300="SPX",CommSPX,CommSPY))</f>
        <v/>
      </c>
      <c r="Z300" s="26" t="str">
        <f aca="false">IF(X300="","",X300-Y300)</f>
        <v/>
      </c>
      <c r="AA300" s="27" t="str">
        <f aca="false">IF(OR(Z300="",Q300=0),"",Z300/(Q300*Mult*O300))</f>
        <v/>
      </c>
      <c r="AB300" s="20"/>
    </row>
    <row r="301" customFormat="false" ht="15" hidden="false" customHeight="false" outlineLevel="0" collapsed="false">
      <c r="A301" s="19"/>
      <c r="B301" s="20"/>
      <c r="C301" s="20"/>
      <c r="D301" s="19"/>
      <c r="E301" s="20"/>
      <c r="F301" s="21"/>
      <c r="G301" s="22"/>
      <c r="H301" s="22"/>
      <c r="I301" s="21"/>
      <c r="J301" s="21"/>
      <c r="K301" s="21"/>
      <c r="L301" s="23" t="str">
        <f aca="false">IF(I301="","",MIN(I301-J301,K301-I301))</f>
        <v/>
      </c>
      <c r="M301" s="22"/>
      <c r="N301" s="24"/>
      <c r="O301" s="20"/>
      <c r="P301" s="25" t="str">
        <f aca="false">IF(N301="","",IF(C301="Sell",N301*(1-TargetPct),N301*(1+TargetPct)))</f>
        <v/>
      </c>
      <c r="Q301" s="25" t="str">
        <f aca="false">IF(N301="","",IF(C301="Sell",L301-N301,N301))</f>
        <v/>
      </c>
      <c r="R301" s="25" t="str">
        <f aca="false">IF(N301="","",IF(C301="Sell",N301,L301-N301))</f>
        <v/>
      </c>
      <c r="S301" s="20"/>
      <c r="T301" s="24"/>
      <c r="U301" s="20"/>
      <c r="V301" s="21"/>
      <c r="W301" s="20"/>
      <c r="X301" s="26" t="str">
        <f aca="false">IF(OR(T301="",U301="SKIP"),"",IF(C301="Sell",(N301-T301),(T301-N301))*Mult*O301)</f>
        <v/>
      </c>
      <c r="Y301" s="26" t="str">
        <f aca="false">IF(X301="","",Legs*O301*IF(B301="SPX",CommSPX,CommSPY))</f>
        <v/>
      </c>
      <c r="Z301" s="26" t="str">
        <f aca="false">IF(X301="","",X301-Y301)</f>
        <v/>
      </c>
      <c r="AA301" s="27" t="str">
        <f aca="false">IF(OR(Z301="",Q301=0),"",Z301/(Q301*Mult*O301))</f>
        <v/>
      </c>
      <c r="AB301" s="20"/>
    </row>
    <row r="302" customFormat="false" ht="15" hidden="false" customHeight="false" outlineLevel="0" collapsed="false">
      <c r="A302" s="19"/>
      <c r="B302" s="20"/>
      <c r="C302" s="20"/>
      <c r="D302" s="19"/>
      <c r="E302" s="20"/>
      <c r="F302" s="21"/>
      <c r="G302" s="22"/>
      <c r="H302" s="22"/>
      <c r="I302" s="21"/>
      <c r="J302" s="21"/>
      <c r="K302" s="21"/>
      <c r="L302" s="23" t="str">
        <f aca="false">IF(I302="","",MIN(I302-J302,K302-I302))</f>
        <v/>
      </c>
      <c r="M302" s="22"/>
      <c r="N302" s="24"/>
      <c r="O302" s="20"/>
      <c r="P302" s="25" t="str">
        <f aca="false">IF(N302="","",IF(C302="Sell",N302*(1-TargetPct),N302*(1+TargetPct)))</f>
        <v/>
      </c>
      <c r="Q302" s="25" t="str">
        <f aca="false">IF(N302="","",IF(C302="Sell",L302-N302,N302))</f>
        <v/>
      </c>
      <c r="R302" s="25" t="str">
        <f aca="false">IF(N302="","",IF(C302="Sell",N302,L302-N302))</f>
        <v/>
      </c>
      <c r="S302" s="20"/>
      <c r="T302" s="24"/>
      <c r="U302" s="20"/>
      <c r="V302" s="21"/>
      <c r="W302" s="20"/>
      <c r="X302" s="26" t="str">
        <f aca="false">IF(OR(T302="",U302="SKIP"),"",IF(C302="Sell",(N302-T302),(T302-N302))*Mult*O302)</f>
        <v/>
      </c>
      <c r="Y302" s="26" t="str">
        <f aca="false">IF(X302="","",Legs*O302*IF(B302="SPX",CommSPX,CommSPY))</f>
        <v/>
      </c>
      <c r="Z302" s="26" t="str">
        <f aca="false">IF(X302="","",X302-Y302)</f>
        <v/>
      </c>
      <c r="AA302" s="27" t="str">
        <f aca="false">IF(OR(Z302="",Q302=0),"",Z302/(Q302*Mult*O302))</f>
        <v/>
      </c>
      <c r="AB302" s="20"/>
    </row>
    <row r="303" customFormat="false" ht="15" hidden="false" customHeight="false" outlineLevel="0" collapsed="false">
      <c r="A303" s="19"/>
      <c r="B303" s="20"/>
      <c r="C303" s="20"/>
      <c r="D303" s="19"/>
      <c r="E303" s="20"/>
      <c r="F303" s="21"/>
      <c r="G303" s="22"/>
      <c r="H303" s="22"/>
      <c r="I303" s="21"/>
      <c r="J303" s="21"/>
      <c r="K303" s="21"/>
      <c r="L303" s="23" t="str">
        <f aca="false">IF(I303="","",MIN(I303-J303,K303-I303))</f>
        <v/>
      </c>
      <c r="M303" s="22"/>
      <c r="N303" s="24"/>
      <c r="O303" s="20"/>
      <c r="P303" s="25" t="str">
        <f aca="false">IF(N303="","",IF(C303="Sell",N303*(1-TargetPct),N303*(1+TargetPct)))</f>
        <v/>
      </c>
      <c r="Q303" s="25" t="str">
        <f aca="false">IF(N303="","",IF(C303="Sell",L303-N303,N303))</f>
        <v/>
      </c>
      <c r="R303" s="25" t="str">
        <f aca="false">IF(N303="","",IF(C303="Sell",N303,L303-N303))</f>
        <v/>
      </c>
      <c r="S303" s="20"/>
      <c r="T303" s="24"/>
      <c r="U303" s="20"/>
      <c r="V303" s="21"/>
      <c r="W303" s="20"/>
      <c r="X303" s="26" t="str">
        <f aca="false">IF(OR(T303="",U303="SKIP"),"",IF(C303="Sell",(N303-T303),(T303-N303))*Mult*O303)</f>
        <v/>
      </c>
      <c r="Y303" s="26" t="str">
        <f aca="false">IF(X303="","",Legs*O303*IF(B303="SPX",CommSPX,CommSPY))</f>
        <v/>
      </c>
      <c r="Z303" s="26" t="str">
        <f aca="false">IF(X303="","",X303-Y303)</f>
        <v/>
      </c>
      <c r="AA303" s="27" t="str">
        <f aca="false">IF(OR(Z303="",Q303=0),"",Z303/(Q303*Mult*O303))</f>
        <v/>
      </c>
      <c r="AB303" s="20"/>
    </row>
    <row r="304" customFormat="false" ht="15" hidden="false" customHeight="false" outlineLevel="0" collapsed="false">
      <c r="A304" s="19"/>
      <c r="B304" s="20"/>
      <c r="C304" s="20"/>
      <c r="D304" s="19"/>
      <c r="E304" s="20"/>
      <c r="F304" s="21"/>
      <c r="G304" s="22"/>
      <c r="H304" s="22"/>
      <c r="I304" s="21"/>
      <c r="J304" s="21"/>
      <c r="K304" s="21"/>
      <c r="L304" s="23" t="str">
        <f aca="false">IF(I304="","",MIN(I304-J304,K304-I304))</f>
        <v/>
      </c>
      <c r="M304" s="22"/>
      <c r="N304" s="24"/>
      <c r="O304" s="20"/>
      <c r="P304" s="25" t="str">
        <f aca="false">IF(N304="","",IF(C304="Sell",N304*(1-TargetPct),N304*(1+TargetPct)))</f>
        <v/>
      </c>
      <c r="Q304" s="25" t="str">
        <f aca="false">IF(N304="","",IF(C304="Sell",L304-N304,N304))</f>
        <v/>
      </c>
      <c r="R304" s="25" t="str">
        <f aca="false">IF(N304="","",IF(C304="Sell",N304,L304-N304))</f>
        <v/>
      </c>
      <c r="S304" s="20"/>
      <c r="T304" s="24"/>
      <c r="U304" s="20"/>
      <c r="V304" s="21"/>
      <c r="W304" s="20"/>
      <c r="X304" s="26" t="str">
        <f aca="false">IF(OR(T304="",U304="SKIP"),"",IF(C304="Sell",(N304-T304),(T304-N304))*Mult*O304)</f>
        <v/>
      </c>
      <c r="Y304" s="26" t="str">
        <f aca="false">IF(X304="","",Legs*O304*IF(B304="SPX",CommSPX,CommSPY))</f>
        <v/>
      </c>
      <c r="Z304" s="26" t="str">
        <f aca="false">IF(X304="","",X304-Y304)</f>
        <v/>
      </c>
      <c r="AA304" s="27" t="str">
        <f aca="false">IF(OR(Z304="",Q304=0),"",Z304/(Q304*Mult*O304))</f>
        <v/>
      </c>
      <c r="AB304" s="20"/>
    </row>
    <row r="305" customFormat="false" ht="15" hidden="false" customHeight="false" outlineLevel="0" collapsed="false">
      <c r="A305" s="19"/>
      <c r="B305" s="20"/>
      <c r="C305" s="20"/>
      <c r="D305" s="19"/>
      <c r="E305" s="20"/>
      <c r="F305" s="21"/>
      <c r="G305" s="22"/>
      <c r="H305" s="22"/>
      <c r="I305" s="21"/>
      <c r="J305" s="21"/>
      <c r="K305" s="21"/>
      <c r="L305" s="23" t="str">
        <f aca="false">IF(I305="","",MIN(I305-J305,K305-I305))</f>
        <v/>
      </c>
      <c r="M305" s="22"/>
      <c r="N305" s="24"/>
      <c r="O305" s="20"/>
      <c r="P305" s="25" t="str">
        <f aca="false">IF(N305="","",IF(C305="Sell",N305*(1-TargetPct),N305*(1+TargetPct)))</f>
        <v/>
      </c>
      <c r="Q305" s="25" t="str">
        <f aca="false">IF(N305="","",IF(C305="Sell",L305-N305,N305))</f>
        <v/>
      </c>
      <c r="R305" s="25" t="str">
        <f aca="false">IF(N305="","",IF(C305="Sell",N305,L305-N305))</f>
        <v/>
      </c>
      <c r="S305" s="20"/>
      <c r="T305" s="24"/>
      <c r="U305" s="20"/>
      <c r="V305" s="21"/>
      <c r="W305" s="20"/>
      <c r="X305" s="26" t="str">
        <f aca="false">IF(OR(T305="",U305="SKIP"),"",IF(C305="Sell",(N305-T305),(T305-N305))*Mult*O305)</f>
        <v/>
      </c>
      <c r="Y305" s="26" t="str">
        <f aca="false">IF(X305="","",Legs*O305*IF(B305="SPX",CommSPX,CommSPY))</f>
        <v/>
      </c>
      <c r="Z305" s="26" t="str">
        <f aca="false">IF(X305="","",X305-Y305)</f>
        <v/>
      </c>
      <c r="AA305" s="27" t="str">
        <f aca="false">IF(OR(Z305="",Q305=0),"",Z305/(Q305*Mult*O305))</f>
        <v/>
      </c>
      <c r="AB305" s="20"/>
    </row>
    <row r="306" customFormat="false" ht="15" hidden="false" customHeight="false" outlineLevel="0" collapsed="false">
      <c r="A306" s="19"/>
      <c r="B306" s="20"/>
      <c r="C306" s="20"/>
      <c r="D306" s="19"/>
      <c r="E306" s="20"/>
      <c r="F306" s="21"/>
      <c r="G306" s="22"/>
      <c r="H306" s="22"/>
      <c r="I306" s="21"/>
      <c r="J306" s="21"/>
      <c r="K306" s="21"/>
      <c r="L306" s="23" t="str">
        <f aca="false">IF(I306="","",MIN(I306-J306,K306-I306))</f>
        <v/>
      </c>
      <c r="M306" s="22"/>
      <c r="N306" s="24"/>
      <c r="O306" s="20"/>
      <c r="P306" s="25" t="str">
        <f aca="false">IF(N306="","",IF(C306="Sell",N306*(1-TargetPct),N306*(1+TargetPct)))</f>
        <v/>
      </c>
      <c r="Q306" s="25" t="str">
        <f aca="false">IF(N306="","",IF(C306="Sell",L306-N306,N306))</f>
        <v/>
      </c>
      <c r="R306" s="25" t="str">
        <f aca="false">IF(N306="","",IF(C306="Sell",N306,L306-N306))</f>
        <v/>
      </c>
      <c r="S306" s="20"/>
      <c r="T306" s="24"/>
      <c r="U306" s="20"/>
      <c r="V306" s="21"/>
      <c r="W306" s="20"/>
      <c r="X306" s="26" t="str">
        <f aca="false">IF(OR(T306="",U306="SKIP"),"",IF(C306="Sell",(N306-T306),(T306-N306))*Mult*O306)</f>
        <v/>
      </c>
      <c r="Y306" s="26" t="str">
        <f aca="false">IF(X306="","",Legs*O306*IF(B306="SPX",CommSPX,CommSPY))</f>
        <v/>
      </c>
      <c r="Z306" s="26" t="str">
        <f aca="false">IF(X306="","",X306-Y306)</f>
        <v/>
      </c>
      <c r="AA306" s="27" t="str">
        <f aca="false">IF(OR(Z306="",Q306=0),"",Z306/(Q306*Mult*O306))</f>
        <v/>
      </c>
      <c r="AB306" s="20"/>
    </row>
    <row r="307" customFormat="false" ht="15" hidden="false" customHeight="false" outlineLevel="0" collapsed="false">
      <c r="A307" s="19"/>
      <c r="B307" s="20"/>
      <c r="C307" s="20"/>
      <c r="D307" s="19"/>
      <c r="E307" s="20"/>
      <c r="F307" s="21"/>
      <c r="G307" s="22"/>
      <c r="H307" s="22"/>
      <c r="I307" s="21"/>
      <c r="J307" s="21"/>
      <c r="K307" s="21"/>
      <c r="L307" s="23" t="str">
        <f aca="false">IF(I307="","",MIN(I307-J307,K307-I307))</f>
        <v/>
      </c>
      <c r="M307" s="22"/>
      <c r="N307" s="24"/>
      <c r="O307" s="20"/>
      <c r="P307" s="25" t="str">
        <f aca="false">IF(N307="","",IF(C307="Sell",N307*(1-TargetPct),N307*(1+TargetPct)))</f>
        <v/>
      </c>
      <c r="Q307" s="25" t="str">
        <f aca="false">IF(N307="","",IF(C307="Sell",L307-N307,N307))</f>
        <v/>
      </c>
      <c r="R307" s="25" t="str">
        <f aca="false">IF(N307="","",IF(C307="Sell",N307,L307-N307))</f>
        <v/>
      </c>
      <c r="S307" s="20"/>
      <c r="T307" s="24"/>
      <c r="U307" s="20"/>
      <c r="V307" s="21"/>
      <c r="W307" s="20"/>
      <c r="X307" s="26" t="str">
        <f aca="false">IF(OR(T307="",U307="SKIP"),"",IF(C307="Sell",(N307-T307),(T307-N307))*Mult*O307)</f>
        <v/>
      </c>
      <c r="Y307" s="26" t="str">
        <f aca="false">IF(X307="","",Legs*O307*IF(B307="SPX",CommSPX,CommSPY))</f>
        <v/>
      </c>
      <c r="Z307" s="26" t="str">
        <f aca="false">IF(X307="","",X307-Y307)</f>
        <v/>
      </c>
      <c r="AA307" s="27" t="str">
        <f aca="false">IF(OR(Z307="",Q307=0),"",Z307/(Q307*Mult*O307))</f>
        <v/>
      </c>
      <c r="AB307" s="20"/>
    </row>
    <row r="308" customFormat="false" ht="15" hidden="false" customHeight="false" outlineLevel="0" collapsed="false">
      <c r="A308" s="19"/>
      <c r="B308" s="20"/>
      <c r="C308" s="20"/>
      <c r="D308" s="19"/>
      <c r="E308" s="20"/>
      <c r="F308" s="21"/>
      <c r="G308" s="22"/>
      <c r="H308" s="22"/>
      <c r="I308" s="21"/>
      <c r="J308" s="21"/>
      <c r="K308" s="21"/>
      <c r="L308" s="23" t="str">
        <f aca="false">IF(I308="","",MIN(I308-J308,K308-I308))</f>
        <v/>
      </c>
      <c r="M308" s="22"/>
      <c r="N308" s="24"/>
      <c r="O308" s="20"/>
      <c r="P308" s="25" t="str">
        <f aca="false">IF(N308="","",IF(C308="Sell",N308*(1-TargetPct),N308*(1+TargetPct)))</f>
        <v/>
      </c>
      <c r="Q308" s="25" t="str">
        <f aca="false">IF(N308="","",IF(C308="Sell",L308-N308,N308))</f>
        <v/>
      </c>
      <c r="R308" s="25" t="str">
        <f aca="false">IF(N308="","",IF(C308="Sell",N308,L308-N308))</f>
        <v/>
      </c>
      <c r="S308" s="20"/>
      <c r="T308" s="24"/>
      <c r="U308" s="20"/>
      <c r="V308" s="21"/>
      <c r="W308" s="20"/>
      <c r="X308" s="26" t="str">
        <f aca="false">IF(OR(T308="",U308="SKIP"),"",IF(C308="Sell",(N308-T308),(T308-N308))*Mult*O308)</f>
        <v/>
      </c>
      <c r="Y308" s="26" t="str">
        <f aca="false">IF(X308="","",Legs*O308*IF(B308="SPX",CommSPX,CommSPY))</f>
        <v/>
      </c>
      <c r="Z308" s="26" t="str">
        <f aca="false">IF(X308="","",X308-Y308)</f>
        <v/>
      </c>
      <c r="AA308" s="27" t="str">
        <f aca="false">IF(OR(Z308="",Q308=0),"",Z308/(Q308*Mult*O308))</f>
        <v/>
      </c>
      <c r="AB308" s="20"/>
    </row>
    <row r="309" customFormat="false" ht="15" hidden="false" customHeight="false" outlineLevel="0" collapsed="false">
      <c r="A309" s="19"/>
      <c r="B309" s="20"/>
      <c r="C309" s="20"/>
      <c r="D309" s="19"/>
      <c r="E309" s="20"/>
      <c r="F309" s="21"/>
      <c r="G309" s="22"/>
      <c r="H309" s="22"/>
      <c r="I309" s="21"/>
      <c r="J309" s="21"/>
      <c r="K309" s="21"/>
      <c r="L309" s="23" t="str">
        <f aca="false">IF(I309="","",MIN(I309-J309,K309-I309))</f>
        <v/>
      </c>
      <c r="M309" s="22"/>
      <c r="N309" s="24"/>
      <c r="O309" s="20"/>
      <c r="P309" s="25" t="str">
        <f aca="false">IF(N309="","",IF(C309="Sell",N309*(1-TargetPct),N309*(1+TargetPct)))</f>
        <v/>
      </c>
      <c r="Q309" s="25" t="str">
        <f aca="false">IF(N309="","",IF(C309="Sell",L309-N309,N309))</f>
        <v/>
      </c>
      <c r="R309" s="25" t="str">
        <f aca="false">IF(N309="","",IF(C309="Sell",N309,L309-N309))</f>
        <v/>
      </c>
      <c r="S309" s="20"/>
      <c r="T309" s="24"/>
      <c r="U309" s="20"/>
      <c r="V309" s="21"/>
      <c r="W309" s="20"/>
      <c r="X309" s="26" t="str">
        <f aca="false">IF(OR(T309="",U309="SKIP"),"",IF(C309="Sell",(N309-T309),(T309-N309))*Mult*O309)</f>
        <v/>
      </c>
      <c r="Y309" s="26" t="str">
        <f aca="false">IF(X309="","",Legs*O309*IF(B309="SPX",CommSPX,CommSPY))</f>
        <v/>
      </c>
      <c r="Z309" s="26" t="str">
        <f aca="false">IF(X309="","",X309-Y309)</f>
        <v/>
      </c>
      <c r="AA309" s="27" t="str">
        <f aca="false">IF(OR(Z309="",Q309=0),"",Z309/(Q309*Mult*O309))</f>
        <v/>
      </c>
      <c r="AB309" s="20"/>
    </row>
    <row r="310" customFormat="false" ht="15" hidden="false" customHeight="false" outlineLevel="0" collapsed="false">
      <c r="A310" s="19"/>
      <c r="B310" s="20"/>
      <c r="C310" s="20"/>
      <c r="D310" s="19"/>
      <c r="E310" s="20"/>
      <c r="F310" s="21"/>
      <c r="G310" s="22"/>
      <c r="H310" s="22"/>
      <c r="I310" s="21"/>
      <c r="J310" s="21"/>
      <c r="K310" s="21"/>
      <c r="L310" s="23" t="str">
        <f aca="false">IF(I310="","",MIN(I310-J310,K310-I310))</f>
        <v/>
      </c>
      <c r="M310" s="22"/>
      <c r="N310" s="24"/>
      <c r="O310" s="20"/>
      <c r="P310" s="25" t="str">
        <f aca="false">IF(N310="","",IF(C310="Sell",N310*(1-TargetPct),N310*(1+TargetPct)))</f>
        <v/>
      </c>
      <c r="Q310" s="25" t="str">
        <f aca="false">IF(N310="","",IF(C310="Sell",L310-N310,N310))</f>
        <v/>
      </c>
      <c r="R310" s="25" t="str">
        <f aca="false">IF(N310="","",IF(C310="Sell",N310,L310-N310))</f>
        <v/>
      </c>
      <c r="S310" s="20"/>
      <c r="T310" s="24"/>
      <c r="U310" s="20"/>
      <c r="V310" s="21"/>
      <c r="W310" s="20"/>
      <c r="X310" s="26" t="str">
        <f aca="false">IF(OR(T310="",U310="SKIP"),"",IF(C310="Sell",(N310-T310),(T310-N310))*Mult*O310)</f>
        <v/>
      </c>
      <c r="Y310" s="26" t="str">
        <f aca="false">IF(X310="","",Legs*O310*IF(B310="SPX",CommSPX,CommSPY))</f>
        <v/>
      </c>
      <c r="Z310" s="26" t="str">
        <f aca="false">IF(X310="","",X310-Y310)</f>
        <v/>
      </c>
      <c r="AA310" s="27" t="str">
        <f aca="false">IF(OR(Z310="",Q310=0),"",Z310/(Q310*Mult*O310))</f>
        <v/>
      </c>
      <c r="AB310" s="20"/>
    </row>
    <row r="311" customFormat="false" ht="15" hidden="false" customHeight="false" outlineLevel="0" collapsed="false">
      <c r="A311" s="19"/>
      <c r="B311" s="20"/>
      <c r="C311" s="20"/>
      <c r="D311" s="19"/>
      <c r="E311" s="20"/>
      <c r="F311" s="21"/>
      <c r="G311" s="22"/>
      <c r="H311" s="22"/>
      <c r="I311" s="21"/>
      <c r="J311" s="21"/>
      <c r="K311" s="21"/>
      <c r="L311" s="23" t="str">
        <f aca="false">IF(I311="","",MIN(I311-J311,K311-I311))</f>
        <v/>
      </c>
      <c r="M311" s="22"/>
      <c r="N311" s="24"/>
      <c r="O311" s="20"/>
      <c r="P311" s="25" t="str">
        <f aca="false">IF(N311="","",IF(C311="Sell",N311*(1-TargetPct),N311*(1+TargetPct)))</f>
        <v/>
      </c>
      <c r="Q311" s="25" t="str">
        <f aca="false">IF(N311="","",IF(C311="Sell",L311-N311,N311))</f>
        <v/>
      </c>
      <c r="R311" s="25" t="str">
        <f aca="false">IF(N311="","",IF(C311="Sell",N311,L311-N311))</f>
        <v/>
      </c>
      <c r="S311" s="20"/>
      <c r="T311" s="24"/>
      <c r="U311" s="20"/>
      <c r="V311" s="21"/>
      <c r="W311" s="20"/>
      <c r="X311" s="26" t="str">
        <f aca="false">IF(OR(T311="",U311="SKIP"),"",IF(C311="Sell",(N311-T311),(T311-N311))*Mult*O311)</f>
        <v/>
      </c>
      <c r="Y311" s="26" t="str">
        <f aca="false">IF(X311="","",Legs*O311*IF(B311="SPX",CommSPX,CommSPY))</f>
        <v/>
      </c>
      <c r="Z311" s="26" t="str">
        <f aca="false">IF(X311="","",X311-Y311)</f>
        <v/>
      </c>
      <c r="AA311" s="27" t="str">
        <f aca="false">IF(OR(Z311="",Q311=0),"",Z311/(Q311*Mult*O311))</f>
        <v/>
      </c>
      <c r="AB311" s="20"/>
    </row>
    <row r="312" customFormat="false" ht="15" hidden="false" customHeight="false" outlineLevel="0" collapsed="false">
      <c r="A312" s="19"/>
      <c r="B312" s="20"/>
      <c r="C312" s="20"/>
      <c r="D312" s="19"/>
      <c r="E312" s="20"/>
      <c r="F312" s="21"/>
      <c r="G312" s="22"/>
      <c r="H312" s="22"/>
      <c r="I312" s="21"/>
      <c r="J312" s="21"/>
      <c r="K312" s="21"/>
      <c r="L312" s="23" t="str">
        <f aca="false">IF(I312="","",MIN(I312-J312,K312-I312))</f>
        <v/>
      </c>
      <c r="M312" s="22"/>
      <c r="N312" s="24"/>
      <c r="O312" s="20"/>
      <c r="P312" s="25" t="str">
        <f aca="false">IF(N312="","",IF(C312="Sell",N312*(1-TargetPct),N312*(1+TargetPct)))</f>
        <v/>
      </c>
      <c r="Q312" s="25" t="str">
        <f aca="false">IF(N312="","",IF(C312="Sell",L312-N312,N312))</f>
        <v/>
      </c>
      <c r="R312" s="25" t="str">
        <f aca="false">IF(N312="","",IF(C312="Sell",N312,L312-N312))</f>
        <v/>
      </c>
      <c r="S312" s="20"/>
      <c r="T312" s="24"/>
      <c r="U312" s="20"/>
      <c r="V312" s="21"/>
      <c r="W312" s="20"/>
      <c r="X312" s="26" t="str">
        <f aca="false">IF(OR(T312="",U312="SKIP"),"",IF(C312="Sell",(N312-T312),(T312-N312))*Mult*O312)</f>
        <v/>
      </c>
      <c r="Y312" s="26" t="str">
        <f aca="false">IF(X312="","",Legs*O312*IF(B312="SPX",CommSPX,CommSPY))</f>
        <v/>
      </c>
      <c r="Z312" s="26" t="str">
        <f aca="false">IF(X312="","",X312-Y312)</f>
        <v/>
      </c>
      <c r="AA312" s="27" t="str">
        <f aca="false">IF(OR(Z312="",Q312=0),"",Z312/(Q312*Mult*O312))</f>
        <v/>
      </c>
      <c r="AB312" s="20"/>
    </row>
    <row r="313" customFormat="false" ht="15" hidden="false" customHeight="false" outlineLevel="0" collapsed="false">
      <c r="A313" s="19"/>
      <c r="B313" s="20"/>
      <c r="C313" s="20"/>
      <c r="D313" s="19"/>
      <c r="E313" s="20"/>
      <c r="F313" s="21"/>
      <c r="G313" s="22"/>
      <c r="H313" s="22"/>
      <c r="I313" s="21"/>
      <c r="J313" s="21"/>
      <c r="K313" s="21"/>
      <c r="L313" s="23" t="str">
        <f aca="false">IF(I313="","",MIN(I313-J313,K313-I313))</f>
        <v/>
      </c>
      <c r="M313" s="22"/>
      <c r="N313" s="24"/>
      <c r="O313" s="20"/>
      <c r="P313" s="25" t="str">
        <f aca="false">IF(N313="","",IF(C313="Sell",N313*(1-TargetPct),N313*(1+TargetPct)))</f>
        <v/>
      </c>
      <c r="Q313" s="25" t="str">
        <f aca="false">IF(N313="","",IF(C313="Sell",L313-N313,N313))</f>
        <v/>
      </c>
      <c r="R313" s="25" t="str">
        <f aca="false">IF(N313="","",IF(C313="Sell",N313,L313-N313))</f>
        <v/>
      </c>
      <c r="S313" s="20"/>
      <c r="T313" s="24"/>
      <c r="U313" s="20"/>
      <c r="V313" s="21"/>
      <c r="W313" s="20"/>
      <c r="X313" s="26" t="str">
        <f aca="false">IF(OR(T313="",U313="SKIP"),"",IF(C313="Sell",(N313-T313),(T313-N313))*Mult*O313)</f>
        <v/>
      </c>
      <c r="Y313" s="26" t="str">
        <f aca="false">IF(X313="","",Legs*O313*IF(B313="SPX",CommSPX,CommSPY))</f>
        <v/>
      </c>
      <c r="Z313" s="26" t="str">
        <f aca="false">IF(X313="","",X313-Y313)</f>
        <v/>
      </c>
      <c r="AA313" s="27" t="str">
        <f aca="false">IF(OR(Z313="",Q313=0),"",Z313/(Q313*Mult*O313))</f>
        <v/>
      </c>
      <c r="AB313" s="20"/>
    </row>
    <row r="314" customFormat="false" ht="15" hidden="false" customHeight="false" outlineLevel="0" collapsed="false">
      <c r="A314" s="19"/>
      <c r="B314" s="20"/>
      <c r="C314" s="20"/>
      <c r="D314" s="19"/>
      <c r="E314" s="20"/>
      <c r="F314" s="21"/>
      <c r="G314" s="22"/>
      <c r="H314" s="22"/>
      <c r="I314" s="21"/>
      <c r="J314" s="21"/>
      <c r="K314" s="21"/>
      <c r="L314" s="23" t="str">
        <f aca="false">IF(I314="","",MIN(I314-J314,K314-I314))</f>
        <v/>
      </c>
      <c r="M314" s="22"/>
      <c r="N314" s="24"/>
      <c r="O314" s="20"/>
      <c r="P314" s="25" t="str">
        <f aca="false">IF(N314="","",IF(C314="Sell",N314*(1-TargetPct),N314*(1+TargetPct)))</f>
        <v/>
      </c>
      <c r="Q314" s="25" t="str">
        <f aca="false">IF(N314="","",IF(C314="Sell",L314-N314,N314))</f>
        <v/>
      </c>
      <c r="R314" s="25" t="str">
        <f aca="false">IF(N314="","",IF(C314="Sell",N314,L314-N314))</f>
        <v/>
      </c>
      <c r="S314" s="20"/>
      <c r="T314" s="24"/>
      <c r="U314" s="20"/>
      <c r="V314" s="21"/>
      <c r="W314" s="20"/>
      <c r="X314" s="26" t="str">
        <f aca="false">IF(OR(T314="",U314="SKIP"),"",IF(C314="Sell",(N314-T314),(T314-N314))*Mult*O314)</f>
        <v/>
      </c>
      <c r="Y314" s="26" t="str">
        <f aca="false">IF(X314="","",Legs*O314*IF(B314="SPX",CommSPX,CommSPY))</f>
        <v/>
      </c>
      <c r="Z314" s="26" t="str">
        <f aca="false">IF(X314="","",X314-Y314)</f>
        <v/>
      </c>
      <c r="AA314" s="27" t="str">
        <f aca="false">IF(OR(Z314="",Q314=0),"",Z314/(Q314*Mult*O314))</f>
        <v/>
      </c>
      <c r="AB314" s="20"/>
    </row>
    <row r="315" customFormat="false" ht="15" hidden="false" customHeight="false" outlineLevel="0" collapsed="false">
      <c r="A315" s="19"/>
      <c r="B315" s="20"/>
      <c r="C315" s="20"/>
      <c r="D315" s="19"/>
      <c r="E315" s="20"/>
      <c r="F315" s="21"/>
      <c r="G315" s="22"/>
      <c r="H315" s="22"/>
      <c r="I315" s="21"/>
      <c r="J315" s="21"/>
      <c r="K315" s="21"/>
      <c r="L315" s="23" t="str">
        <f aca="false">IF(I315="","",MIN(I315-J315,K315-I315))</f>
        <v/>
      </c>
      <c r="M315" s="22"/>
      <c r="N315" s="24"/>
      <c r="O315" s="20"/>
      <c r="P315" s="25" t="str">
        <f aca="false">IF(N315="","",IF(C315="Sell",N315*(1-TargetPct),N315*(1+TargetPct)))</f>
        <v/>
      </c>
      <c r="Q315" s="25" t="str">
        <f aca="false">IF(N315="","",IF(C315="Sell",L315-N315,N315))</f>
        <v/>
      </c>
      <c r="R315" s="25" t="str">
        <f aca="false">IF(N315="","",IF(C315="Sell",N315,L315-N315))</f>
        <v/>
      </c>
      <c r="S315" s="20"/>
      <c r="T315" s="24"/>
      <c r="U315" s="20"/>
      <c r="V315" s="21"/>
      <c r="W315" s="20"/>
      <c r="X315" s="26" t="str">
        <f aca="false">IF(OR(T315="",U315="SKIP"),"",IF(C315="Sell",(N315-T315),(T315-N315))*Mult*O315)</f>
        <v/>
      </c>
      <c r="Y315" s="26" t="str">
        <f aca="false">IF(X315="","",Legs*O315*IF(B315="SPX",CommSPX,CommSPY))</f>
        <v/>
      </c>
      <c r="Z315" s="26" t="str">
        <f aca="false">IF(X315="","",X315-Y315)</f>
        <v/>
      </c>
      <c r="AA315" s="27" t="str">
        <f aca="false">IF(OR(Z315="",Q315=0),"",Z315/(Q315*Mult*O315))</f>
        <v/>
      </c>
      <c r="AB315" s="20"/>
    </row>
    <row r="316" customFormat="false" ht="15" hidden="false" customHeight="false" outlineLevel="0" collapsed="false">
      <c r="A316" s="19"/>
      <c r="B316" s="20"/>
      <c r="C316" s="20"/>
      <c r="D316" s="19"/>
      <c r="E316" s="20"/>
      <c r="F316" s="21"/>
      <c r="G316" s="22"/>
      <c r="H316" s="22"/>
      <c r="I316" s="21"/>
      <c r="J316" s="21"/>
      <c r="K316" s="21"/>
      <c r="L316" s="23" t="str">
        <f aca="false">IF(I316="","",MIN(I316-J316,K316-I316))</f>
        <v/>
      </c>
      <c r="M316" s="22"/>
      <c r="N316" s="24"/>
      <c r="O316" s="20"/>
      <c r="P316" s="25" t="str">
        <f aca="false">IF(N316="","",IF(C316="Sell",N316*(1-TargetPct),N316*(1+TargetPct)))</f>
        <v/>
      </c>
      <c r="Q316" s="25" t="str">
        <f aca="false">IF(N316="","",IF(C316="Sell",L316-N316,N316))</f>
        <v/>
      </c>
      <c r="R316" s="25" t="str">
        <f aca="false">IF(N316="","",IF(C316="Sell",N316,L316-N316))</f>
        <v/>
      </c>
      <c r="S316" s="20"/>
      <c r="T316" s="24"/>
      <c r="U316" s="20"/>
      <c r="V316" s="21"/>
      <c r="W316" s="20"/>
      <c r="X316" s="26" t="str">
        <f aca="false">IF(OR(T316="",U316="SKIP"),"",IF(C316="Sell",(N316-T316),(T316-N316))*Mult*O316)</f>
        <v/>
      </c>
      <c r="Y316" s="26" t="str">
        <f aca="false">IF(X316="","",Legs*O316*IF(B316="SPX",CommSPX,CommSPY))</f>
        <v/>
      </c>
      <c r="Z316" s="26" t="str">
        <f aca="false">IF(X316="","",X316-Y316)</f>
        <v/>
      </c>
      <c r="AA316" s="27" t="str">
        <f aca="false">IF(OR(Z316="",Q316=0),"",Z316/(Q316*Mult*O316))</f>
        <v/>
      </c>
      <c r="AB316" s="20"/>
    </row>
    <row r="317" customFormat="false" ht="15" hidden="false" customHeight="false" outlineLevel="0" collapsed="false">
      <c r="A317" s="19"/>
      <c r="B317" s="20"/>
      <c r="C317" s="20"/>
      <c r="D317" s="19"/>
      <c r="E317" s="20"/>
      <c r="F317" s="21"/>
      <c r="G317" s="22"/>
      <c r="H317" s="22"/>
      <c r="I317" s="21"/>
      <c r="J317" s="21"/>
      <c r="K317" s="21"/>
      <c r="L317" s="23" t="str">
        <f aca="false">IF(I317="","",MIN(I317-J317,K317-I317))</f>
        <v/>
      </c>
      <c r="M317" s="22"/>
      <c r="N317" s="24"/>
      <c r="O317" s="20"/>
      <c r="P317" s="25" t="str">
        <f aca="false">IF(N317="","",IF(C317="Sell",N317*(1-TargetPct),N317*(1+TargetPct)))</f>
        <v/>
      </c>
      <c r="Q317" s="25" t="str">
        <f aca="false">IF(N317="","",IF(C317="Sell",L317-N317,N317))</f>
        <v/>
      </c>
      <c r="R317" s="25" t="str">
        <f aca="false">IF(N317="","",IF(C317="Sell",N317,L317-N317))</f>
        <v/>
      </c>
      <c r="S317" s="20"/>
      <c r="T317" s="24"/>
      <c r="U317" s="20"/>
      <c r="V317" s="21"/>
      <c r="W317" s="20"/>
      <c r="X317" s="26" t="str">
        <f aca="false">IF(OR(T317="",U317="SKIP"),"",IF(C317="Sell",(N317-T317),(T317-N317))*Mult*O317)</f>
        <v/>
      </c>
      <c r="Y317" s="26" t="str">
        <f aca="false">IF(X317="","",Legs*O317*IF(B317="SPX",CommSPX,CommSPY))</f>
        <v/>
      </c>
      <c r="Z317" s="26" t="str">
        <f aca="false">IF(X317="","",X317-Y317)</f>
        <v/>
      </c>
      <c r="AA317" s="27" t="str">
        <f aca="false">IF(OR(Z317="",Q317=0),"",Z317/(Q317*Mult*O317))</f>
        <v/>
      </c>
      <c r="AB317" s="20"/>
    </row>
    <row r="318" customFormat="false" ht="15" hidden="false" customHeight="false" outlineLevel="0" collapsed="false">
      <c r="A318" s="19"/>
      <c r="B318" s="20"/>
      <c r="C318" s="20"/>
      <c r="D318" s="19"/>
      <c r="E318" s="20"/>
      <c r="F318" s="21"/>
      <c r="G318" s="22"/>
      <c r="H318" s="22"/>
      <c r="I318" s="21"/>
      <c r="J318" s="21"/>
      <c r="K318" s="21"/>
      <c r="L318" s="23" t="str">
        <f aca="false">IF(I318="","",MIN(I318-J318,K318-I318))</f>
        <v/>
      </c>
      <c r="M318" s="22"/>
      <c r="N318" s="24"/>
      <c r="O318" s="20"/>
      <c r="P318" s="25" t="str">
        <f aca="false">IF(N318="","",IF(C318="Sell",N318*(1-TargetPct),N318*(1+TargetPct)))</f>
        <v/>
      </c>
      <c r="Q318" s="25" t="str">
        <f aca="false">IF(N318="","",IF(C318="Sell",L318-N318,N318))</f>
        <v/>
      </c>
      <c r="R318" s="25" t="str">
        <f aca="false">IF(N318="","",IF(C318="Sell",N318,L318-N318))</f>
        <v/>
      </c>
      <c r="S318" s="20"/>
      <c r="T318" s="24"/>
      <c r="U318" s="20"/>
      <c r="V318" s="21"/>
      <c r="W318" s="20"/>
      <c r="X318" s="26" t="str">
        <f aca="false">IF(OR(T318="",U318="SKIP"),"",IF(C318="Sell",(N318-T318),(T318-N318))*Mult*O318)</f>
        <v/>
      </c>
      <c r="Y318" s="26" t="str">
        <f aca="false">IF(X318="","",Legs*O318*IF(B318="SPX",CommSPX,CommSPY))</f>
        <v/>
      </c>
      <c r="Z318" s="26" t="str">
        <f aca="false">IF(X318="","",X318-Y318)</f>
        <v/>
      </c>
      <c r="AA318" s="27" t="str">
        <f aca="false">IF(OR(Z318="",Q318=0),"",Z318/(Q318*Mult*O318))</f>
        <v/>
      </c>
      <c r="AB318" s="20"/>
    </row>
    <row r="319" customFormat="false" ht="15" hidden="false" customHeight="false" outlineLevel="0" collapsed="false">
      <c r="A319" s="19"/>
      <c r="B319" s="20"/>
      <c r="C319" s="20"/>
      <c r="D319" s="19"/>
      <c r="E319" s="20"/>
      <c r="F319" s="21"/>
      <c r="G319" s="22"/>
      <c r="H319" s="22"/>
      <c r="I319" s="21"/>
      <c r="J319" s="21"/>
      <c r="K319" s="21"/>
      <c r="L319" s="23" t="str">
        <f aca="false">IF(I319="","",MIN(I319-J319,K319-I319))</f>
        <v/>
      </c>
      <c r="M319" s="22"/>
      <c r="N319" s="24"/>
      <c r="O319" s="20"/>
      <c r="P319" s="25" t="str">
        <f aca="false">IF(N319="","",IF(C319="Sell",N319*(1-TargetPct),N319*(1+TargetPct)))</f>
        <v/>
      </c>
      <c r="Q319" s="25" t="str">
        <f aca="false">IF(N319="","",IF(C319="Sell",L319-N319,N319))</f>
        <v/>
      </c>
      <c r="R319" s="25" t="str">
        <f aca="false">IF(N319="","",IF(C319="Sell",N319,L319-N319))</f>
        <v/>
      </c>
      <c r="S319" s="20"/>
      <c r="T319" s="24"/>
      <c r="U319" s="20"/>
      <c r="V319" s="21"/>
      <c r="W319" s="20"/>
      <c r="X319" s="26" t="str">
        <f aca="false">IF(OR(T319="",U319="SKIP"),"",IF(C319="Sell",(N319-T319),(T319-N319))*Mult*O319)</f>
        <v/>
      </c>
      <c r="Y319" s="26" t="str">
        <f aca="false">IF(X319="","",Legs*O319*IF(B319="SPX",CommSPX,CommSPY))</f>
        <v/>
      </c>
      <c r="Z319" s="26" t="str">
        <f aca="false">IF(X319="","",X319-Y319)</f>
        <v/>
      </c>
      <c r="AA319" s="27" t="str">
        <f aca="false">IF(OR(Z319="",Q319=0),"",Z319/(Q319*Mult*O319))</f>
        <v/>
      </c>
      <c r="AB319" s="20"/>
    </row>
    <row r="320" customFormat="false" ht="15" hidden="false" customHeight="false" outlineLevel="0" collapsed="false">
      <c r="A320" s="19"/>
      <c r="B320" s="20"/>
      <c r="C320" s="20"/>
      <c r="D320" s="19"/>
      <c r="E320" s="20"/>
      <c r="F320" s="21"/>
      <c r="G320" s="22"/>
      <c r="H320" s="22"/>
      <c r="I320" s="21"/>
      <c r="J320" s="21"/>
      <c r="K320" s="21"/>
      <c r="L320" s="23" t="str">
        <f aca="false">IF(I320="","",MIN(I320-J320,K320-I320))</f>
        <v/>
      </c>
      <c r="M320" s="22"/>
      <c r="N320" s="24"/>
      <c r="O320" s="20"/>
      <c r="P320" s="25" t="str">
        <f aca="false">IF(N320="","",IF(C320="Sell",N320*(1-TargetPct),N320*(1+TargetPct)))</f>
        <v/>
      </c>
      <c r="Q320" s="25" t="str">
        <f aca="false">IF(N320="","",IF(C320="Sell",L320-N320,N320))</f>
        <v/>
      </c>
      <c r="R320" s="25" t="str">
        <f aca="false">IF(N320="","",IF(C320="Sell",N320,L320-N320))</f>
        <v/>
      </c>
      <c r="S320" s="20"/>
      <c r="T320" s="24"/>
      <c r="U320" s="20"/>
      <c r="V320" s="21"/>
      <c r="W320" s="20"/>
      <c r="X320" s="26" t="str">
        <f aca="false">IF(OR(T320="",U320="SKIP"),"",IF(C320="Sell",(N320-T320),(T320-N320))*Mult*O320)</f>
        <v/>
      </c>
      <c r="Y320" s="26" t="str">
        <f aca="false">IF(X320="","",Legs*O320*IF(B320="SPX",CommSPX,CommSPY))</f>
        <v/>
      </c>
      <c r="Z320" s="26" t="str">
        <f aca="false">IF(X320="","",X320-Y320)</f>
        <v/>
      </c>
      <c r="AA320" s="27" t="str">
        <f aca="false">IF(OR(Z320="",Q320=0),"",Z320/(Q320*Mult*O320))</f>
        <v/>
      </c>
      <c r="AB320" s="20"/>
    </row>
    <row r="321" customFormat="false" ht="15" hidden="false" customHeight="false" outlineLevel="0" collapsed="false">
      <c r="A321" s="19"/>
      <c r="B321" s="20"/>
      <c r="C321" s="20"/>
      <c r="D321" s="19"/>
      <c r="E321" s="20"/>
      <c r="F321" s="21"/>
      <c r="G321" s="22"/>
      <c r="H321" s="22"/>
      <c r="I321" s="21"/>
      <c r="J321" s="21"/>
      <c r="K321" s="21"/>
      <c r="L321" s="23" t="str">
        <f aca="false">IF(I321="","",MIN(I321-J321,K321-I321))</f>
        <v/>
      </c>
      <c r="M321" s="22"/>
      <c r="N321" s="24"/>
      <c r="O321" s="20"/>
      <c r="P321" s="25" t="str">
        <f aca="false">IF(N321="","",IF(C321="Sell",N321*(1-TargetPct),N321*(1+TargetPct)))</f>
        <v/>
      </c>
      <c r="Q321" s="25" t="str">
        <f aca="false">IF(N321="","",IF(C321="Sell",L321-N321,N321))</f>
        <v/>
      </c>
      <c r="R321" s="25" t="str">
        <f aca="false">IF(N321="","",IF(C321="Sell",N321,L321-N321))</f>
        <v/>
      </c>
      <c r="S321" s="20"/>
      <c r="T321" s="24"/>
      <c r="U321" s="20"/>
      <c r="V321" s="21"/>
      <c r="W321" s="20"/>
      <c r="X321" s="26" t="str">
        <f aca="false">IF(OR(T321="",U321="SKIP"),"",IF(C321="Sell",(N321-T321),(T321-N321))*Mult*O321)</f>
        <v/>
      </c>
      <c r="Y321" s="26" t="str">
        <f aca="false">IF(X321="","",Legs*O321*IF(B321="SPX",CommSPX,CommSPY))</f>
        <v/>
      </c>
      <c r="Z321" s="26" t="str">
        <f aca="false">IF(X321="","",X321-Y321)</f>
        <v/>
      </c>
      <c r="AA321" s="27" t="str">
        <f aca="false">IF(OR(Z321="",Q321=0),"",Z321/(Q321*Mult*O321))</f>
        <v/>
      </c>
      <c r="AB321" s="20"/>
    </row>
    <row r="322" customFormat="false" ht="15" hidden="false" customHeight="false" outlineLevel="0" collapsed="false">
      <c r="A322" s="19"/>
      <c r="B322" s="20"/>
      <c r="C322" s="20"/>
      <c r="D322" s="19"/>
      <c r="E322" s="20"/>
      <c r="F322" s="21"/>
      <c r="G322" s="22"/>
      <c r="H322" s="22"/>
      <c r="I322" s="21"/>
      <c r="J322" s="21"/>
      <c r="K322" s="21"/>
      <c r="L322" s="23" t="str">
        <f aca="false">IF(I322="","",MIN(I322-J322,K322-I322))</f>
        <v/>
      </c>
      <c r="M322" s="22"/>
      <c r="N322" s="24"/>
      <c r="O322" s="20"/>
      <c r="P322" s="25" t="str">
        <f aca="false">IF(N322="","",IF(C322="Sell",N322*(1-TargetPct),N322*(1+TargetPct)))</f>
        <v/>
      </c>
      <c r="Q322" s="25" t="str">
        <f aca="false">IF(N322="","",IF(C322="Sell",L322-N322,N322))</f>
        <v/>
      </c>
      <c r="R322" s="25" t="str">
        <f aca="false">IF(N322="","",IF(C322="Sell",N322,L322-N322))</f>
        <v/>
      </c>
      <c r="S322" s="20"/>
      <c r="T322" s="24"/>
      <c r="U322" s="20"/>
      <c r="V322" s="21"/>
      <c r="W322" s="20"/>
      <c r="X322" s="26" t="str">
        <f aca="false">IF(OR(T322="",U322="SKIP"),"",IF(C322="Sell",(N322-T322),(T322-N322))*Mult*O322)</f>
        <v/>
      </c>
      <c r="Y322" s="26" t="str">
        <f aca="false">IF(X322="","",Legs*O322*IF(B322="SPX",CommSPX,CommSPY))</f>
        <v/>
      </c>
      <c r="Z322" s="26" t="str">
        <f aca="false">IF(X322="","",X322-Y322)</f>
        <v/>
      </c>
      <c r="AA322" s="27" t="str">
        <f aca="false">IF(OR(Z322="",Q322=0),"",Z322/(Q322*Mult*O322))</f>
        <v/>
      </c>
      <c r="AB322" s="20"/>
    </row>
    <row r="323" customFormat="false" ht="15" hidden="false" customHeight="false" outlineLevel="0" collapsed="false">
      <c r="A323" s="19"/>
      <c r="B323" s="20"/>
      <c r="C323" s="20"/>
      <c r="D323" s="19"/>
      <c r="E323" s="20"/>
      <c r="F323" s="21"/>
      <c r="G323" s="22"/>
      <c r="H323" s="22"/>
      <c r="I323" s="21"/>
      <c r="J323" s="21"/>
      <c r="K323" s="21"/>
      <c r="L323" s="23" t="str">
        <f aca="false">IF(I323="","",MIN(I323-J323,K323-I323))</f>
        <v/>
      </c>
      <c r="M323" s="22"/>
      <c r="N323" s="24"/>
      <c r="O323" s="20"/>
      <c r="P323" s="25" t="str">
        <f aca="false">IF(N323="","",IF(C323="Sell",N323*(1-TargetPct),N323*(1+TargetPct)))</f>
        <v/>
      </c>
      <c r="Q323" s="25" t="str">
        <f aca="false">IF(N323="","",IF(C323="Sell",L323-N323,N323))</f>
        <v/>
      </c>
      <c r="R323" s="25" t="str">
        <f aca="false">IF(N323="","",IF(C323="Sell",N323,L323-N323))</f>
        <v/>
      </c>
      <c r="S323" s="20"/>
      <c r="T323" s="24"/>
      <c r="U323" s="20"/>
      <c r="V323" s="21"/>
      <c r="W323" s="20"/>
      <c r="X323" s="26" t="str">
        <f aca="false">IF(OR(T323="",U323="SKIP"),"",IF(C323="Sell",(N323-T323),(T323-N323))*Mult*O323)</f>
        <v/>
      </c>
      <c r="Y323" s="26" t="str">
        <f aca="false">IF(X323="","",Legs*O323*IF(B323="SPX",CommSPX,CommSPY))</f>
        <v/>
      </c>
      <c r="Z323" s="26" t="str">
        <f aca="false">IF(X323="","",X323-Y323)</f>
        <v/>
      </c>
      <c r="AA323" s="27" t="str">
        <f aca="false">IF(OR(Z323="",Q323=0),"",Z323/(Q323*Mult*O323))</f>
        <v/>
      </c>
      <c r="AB323" s="20"/>
    </row>
    <row r="324" customFormat="false" ht="15" hidden="false" customHeight="false" outlineLevel="0" collapsed="false">
      <c r="A324" s="19"/>
      <c r="B324" s="20"/>
      <c r="C324" s="20"/>
      <c r="D324" s="19"/>
      <c r="E324" s="20"/>
      <c r="F324" s="21"/>
      <c r="G324" s="22"/>
      <c r="H324" s="22"/>
      <c r="I324" s="21"/>
      <c r="J324" s="21"/>
      <c r="K324" s="21"/>
      <c r="L324" s="23" t="str">
        <f aca="false">IF(I324="","",MIN(I324-J324,K324-I324))</f>
        <v/>
      </c>
      <c r="M324" s="22"/>
      <c r="N324" s="24"/>
      <c r="O324" s="20"/>
      <c r="P324" s="25" t="str">
        <f aca="false">IF(N324="","",IF(C324="Sell",N324*(1-TargetPct),N324*(1+TargetPct)))</f>
        <v/>
      </c>
      <c r="Q324" s="25" t="str">
        <f aca="false">IF(N324="","",IF(C324="Sell",L324-N324,N324))</f>
        <v/>
      </c>
      <c r="R324" s="25" t="str">
        <f aca="false">IF(N324="","",IF(C324="Sell",N324,L324-N324))</f>
        <v/>
      </c>
      <c r="S324" s="20"/>
      <c r="T324" s="24"/>
      <c r="U324" s="20"/>
      <c r="V324" s="21"/>
      <c r="W324" s="20"/>
      <c r="X324" s="26" t="str">
        <f aca="false">IF(OR(T324="",U324="SKIP"),"",IF(C324="Sell",(N324-T324),(T324-N324))*Mult*O324)</f>
        <v/>
      </c>
      <c r="Y324" s="26" t="str">
        <f aca="false">IF(X324="","",Legs*O324*IF(B324="SPX",CommSPX,CommSPY))</f>
        <v/>
      </c>
      <c r="Z324" s="26" t="str">
        <f aca="false">IF(X324="","",X324-Y324)</f>
        <v/>
      </c>
      <c r="AA324" s="27" t="str">
        <f aca="false">IF(OR(Z324="",Q324=0),"",Z324/(Q324*Mult*O324))</f>
        <v/>
      </c>
      <c r="AB324" s="20"/>
    </row>
    <row r="325" customFormat="false" ht="15" hidden="false" customHeight="false" outlineLevel="0" collapsed="false">
      <c r="A325" s="19"/>
      <c r="B325" s="20"/>
      <c r="C325" s="20"/>
      <c r="D325" s="19"/>
      <c r="E325" s="20"/>
      <c r="F325" s="21"/>
      <c r="G325" s="22"/>
      <c r="H325" s="22"/>
      <c r="I325" s="21"/>
      <c r="J325" s="21"/>
      <c r="K325" s="21"/>
      <c r="L325" s="23" t="str">
        <f aca="false">IF(I325="","",MIN(I325-J325,K325-I325))</f>
        <v/>
      </c>
      <c r="M325" s="22"/>
      <c r="N325" s="24"/>
      <c r="O325" s="20"/>
      <c r="P325" s="25" t="str">
        <f aca="false">IF(N325="","",IF(C325="Sell",N325*(1-TargetPct),N325*(1+TargetPct)))</f>
        <v/>
      </c>
      <c r="Q325" s="25" t="str">
        <f aca="false">IF(N325="","",IF(C325="Sell",L325-N325,N325))</f>
        <v/>
      </c>
      <c r="R325" s="25" t="str">
        <f aca="false">IF(N325="","",IF(C325="Sell",N325,L325-N325))</f>
        <v/>
      </c>
      <c r="S325" s="20"/>
      <c r="T325" s="24"/>
      <c r="U325" s="20"/>
      <c r="V325" s="21"/>
      <c r="W325" s="20"/>
      <c r="X325" s="26" t="str">
        <f aca="false">IF(OR(T325="",U325="SKIP"),"",IF(C325="Sell",(N325-T325),(T325-N325))*Mult*O325)</f>
        <v/>
      </c>
      <c r="Y325" s="26" t="str">
        <f aca="false">IF(X325="","",Legs*O325*IF(B325="SPX",CommSPX,CommSPY))</f>
        <v/>
      </c>
      <c r="Z325" s="26" t="str">
        <f aca="false">IF(X325="","",X325-Y325)</f>
        <v/>
      </c>
      <c r="AA325" s="27" t="str">
        <f aca="false">IF(OR(Z325="",Q325=0),"",Z325/(Q325*Mult*O325))</f>
        <v/>
      </c>
      <c r="AB325" s="20"/>
    </row>
    <row r="326" customFormat="false" ht="15" hidden="false" customHeight="false" outlineLevel="0" collapsed="false">
      <c r="A326" s="19"/>
      <c r="B326" s="20"/>
      <c r="C326" s="20"/>
      <c r="D326" s="19"/>
      <c r="E326" s="20"/>
      <c r="F326" s="21"/>
      <c r="G326" s="22"/>
      <c r="H326" s="22"/>
      <c r="I326" s="21"/>
      <c r="J326" s="21"/>
      <c r="K326" s="21"/>
      <c r="L326" s="23" t="str">
        <f aca="false">IF(I326="","",MIN(I326-J326,K326-I326))</f>
        <v/>
      </c>
      <c r="M326" s="22"/>
      <c r="N326" s="24"/>
      <c r="O326" s="20"/>
      <c r="P326" s="25" t="str">
        <f aca="false">IF(N326="","",IF(C326="Sell",N326*(1-TargetPct),N326*(1+TargetPct)))</f>
        <v/>
      </c>
      <c r="Q326" s="25" t="str">
        <f aca="false">IF(N326="","",IF(C326="Sell",L326-N326,N326))</f>
        <v/>
      </c>
      <c r="R326" s="25" t="str">
        <f aca="false">IF(N326="","",IF(C326="Sell",N326,L326-N326))</f>
        <v/>
      </c>
      <c r="S326" s="20"/>
      <c r="T326" s="24"/>
      <c r="U326" s="20"/>
      <c r="V326" s="21"/>
      <c r="W326" s="20"/>
      <c r="X326" s="26" t="str">
        <f aca="false">IF(OR(T326="",U326="SKIP"),"",IF(C326="Sell",(N326-T326),(T326-N326))*Mult*O326)</f>
        <v/>
      </c>
      <c r="Y326" s="26" t="str">
        <f aca="false">IF(X326="","",Legs*O326*IF(B326="SPX",CommSPX,CommSPY))</f>
        <v/>
      </c>
      <c r="Z326" s="26" t="str">
        <f aca="false">IF(X326="","",X326-Y326)</f>
        <v/>
      </c>
      <c r="AA326" s="27" t="str">
        <f aca="false">IF(OR(Z326="",Q326=0),"",Z326/(Q326*Mult*O326))</f>
        <v/>
      </c>
      <c r="AB326" s="20"/>
    </row>
    <row r="327" customFormat="false" ht="15" hidden="false" customHeight="false" outlineLevel="0" collapsed="false">
      <c r="A327" s="19"/>
      <c r="B327" s="20"/>
      <c r="C327" s="20"/>
      <c r="D327" s="19"/>
      <c r="E327" s="20"/>
      <c r="F327" s="21"/>
      <c r="G327" s="22"/>
      <c r="H327" s="22"/>
      <c r="I327" s="21"/>
      <c r="J327" s="21"/>
      <c r="K327" s="21"/>
      <c r="L327" s="23" t="str">
        <f aca="false">IF(I327="","",MIN(I327-J327,K327-I327))</f>
        <v/>
      </c>
      <c r="M327" s="22"/>
      <c r="N327" s="24"/>
      <c r="O327" s="20"/>
      <c r="P327" s="25" t="str">
        <f aca="false">IF(N327="","",IF(C327="Sell",N327*(1-TargetPct),N327*(1+TargetPct)))</f>
        <v/>
      </c>
      <c r="Q327" s="25" t="str">
        <f aca="false">IF(N327="","",IF(C327="Sell",L327-N327,N327))</f>
        <v/>
      </c>
      <c r="R327" s="25" t="str">
        <f aca="false">IF(N327="","",IF(C327="Sell",N327,L327-N327))</f>
        <v/>
      </c>
      <c r="S327" s="20"/>
      <c r="T327" s="24"/>
      <c r="U327" s="20"/>
      <c r="V327" s="21"/>
      <c r="W327" s="20"/>
      <c r="X327" s="26" t="str">
        <f aca="false">IF(OR(T327="",U327="SKIP"),"",IF(C327="Sell",(N327-T327),(T327-N327))*Mult*O327)</f>
        <v/>
      </c>
      <c r="Y327" s="26" t="str">
        <f aca="false">IF(X327="","",Legs*O327*IF(B327="SPX",CommSPX,CommSPY))</f>
        <v/>
      </c>
      <c r="Z327" s="26" t="str">
        <f aca="false">IF(X327="","",X327-Y327)</f>
        <v/>
      </c>
      <c r="AA327" s="27" t="str">
        <f aca="false">IF(OR(Z327="",Q327=0),"",Z327/(Q327*Mult*O327))</f>
        <v/>
      </c>
      <c r="AB327" s="20"/>
    </row>
    <row r="328" customFormat="false" ht="15" hidden="false" customHeight="false" outlineLevel="0" collapsed="false">
      <c r="A328" s="19"/>
      <c r="B328" s="20"/>
      <c r="C328" s="20"/>
      <c r="D328" s="19"/>
      <c r="E328" s="20"/>
      <c r="F328" s="21"/>
      <c r="G328" s="22"/>
      <c r="H328" s="22"/>
      <c r="I328" s="21"/>
      <c r="J328" s="21"/>
      <c r="K328" s="21"/>
      <c r="L328" s="23" t="str">
        <f aca="false">IF(I328="","",MIN(I328-J328,K328-I328))</f>
        <v/>
      </c>
      <c r="M328" s="22"/>
      <c r="N328" s="24"/>
      <c r="O328" s="20"/>
      <c r="P328" s="25" t="str">
        <f aca="false">IF(N328="","",IF(C328="Sell",N328*(1-TargetPct),N328*(1+TargetPct)))</f>
        <v/>
      </c>
      <c r="Q328" s="25" t="str">
        <f aca="false">IF(N328="","",IF(C328="Sell",L328-N328,N328))</f>
        <v/>
      </c>
      <c r="R328" s="25" t="str">
        <f aca="false">IF(N328="","",IF(C328="Sell",N328,L328-N328))</f>
        <v/>
      </c>
      <c r="S328" s="20"/>
      <c r="T328" s="24"/>
      <c r="U328" s="20"/>
      <c r="V328" s="21"/>
      <c r="W328" s="20"/>
      <c r="X328" s="26" t="str">
        <f aca="false">IF(OR(T328="",U328="SKIP"),"",IF(C328="Sell",(N328-T328),(T328-N328))*Mult*O328)</f>
        <v/>
      </c>
      <c r="Y328" s="26" t="str">
        <f aca="false">IF(X328="","",Legs*O328*IF(B328="SPX",CommSPX,CommSPY))</f>
        <v/>
      </c>
      <c r="Z328" s="26" t="str">
        <f aca="false">IF(X328="","",X328-Y328)</f>
        <v/>
      </c>
      <c r="AA328" s="27" t="str">
        <f aca="false">IF(OR(Z328="",Q328=0),"",Z328/(Q328*Mult*O328))</f>
        <v/>
      </c>
      <c r="AB328" s="20"/>
    </row>
    <row r="329" customFormat="false" ht="15" hidden="false" customHeight="false" outlineLevel="0" collapsed="false">
      <c r="A329" s="19"/>
      <c r="B329" s="20"/>
      <c r="C329" s="20"/>
      <c r="D329" s="19"/>
      <c r="E329" s="20"/>
      <c r="F329" s="21"/>
      <c r="G329" s="22"/>
      <c r="H329" s="22"/>
      <c r="I329" s="21"/>
      <c r="J329" s="21"/>
      <c r="K329" s="21"/>
      <c r="L329" s="23" t="str">
        <f aca="false">IF(I329="","",MIN(I329-J329,K329-I329))</f>
        <v/>
      </c>
      <c r="M329" s="22"/>
      <c r="N329" s="24"/>
      <c r="O329" s="20"/>
      <c r="P329" s="25" t="str">
        <f aca="false">IF(N329="","",IF(C329="Sell",N329*(1-TargetPct),N329*(1+TargetPct)))</f>
        <v/>
      </c>
      <c r="Q329" s="25" t="str">
        <f aca="false">IF(N329="","",IF(C329="Sell",L329-N329,N329))</f>
        <v/>
      </c>
      <c r="R329" s="25" t="str">
        <f aca="false">IF(N329="","",IF(C329="Sell",N329,L329-N329))</f>
        <v/>
      </c>
      <c r="S329" s="20"/>
      <c r="T329" s="24"/>
      <c r="U329" s="20"/>
      <c r="V329" s="21"/>
      <c r="W329" s="20"/>
      <c r="X329" s="26" t="str">
        <f aca="false">IF(OR(T329="",U329="SKIP"),"",IF(C329="Sell",(N329-T329),(T329-N329))*Mult*O329)</f>
        <v/>
      </c>
      <c r="Y329" s="26" t="str">
        <f aca="false">IF(X329="","",Legs*O329*IF(B329="SPX",CommSPX,CommSPY))</f>
        <v/>
      </c>
      <c r="Z329" s="26" t="str">
        <f aca="false">IF(X329="","",X329-Y329)</f>
        <v/>
      </c>
      <c r="AA329" s="27" t="str">
        <f aca="false">IF(OR(Z329="",Q329=0),"",Z329/(Q329*Mult*O329))</f>
        <v/>
      </c>
      <c r="AB329" s="20"/>
    </row>
    <row r="330" customFormat="false" ht="15" hidden="false" customHeight="false" outlineLevel="0" collapsed="false">
      <c r="A330" s="19"/>
      <c r="B330" s="20"/>
      <c r="C330" s="20"/>
      <c r="D330" s="19"/>
      <c r="E330" s="20"/>
      <c r="F330" s="21"/>
      <c r="G330" s="22"/>
      <c r="H330" s="22"/>
      <c r="I330" s="21"/>
      <c r="J330" s="21"/>
      <c r="K330" s="21"/>
      <c r="L330" s="23" t="str">
        <f aca="false">IF(I330="","",MIN(I330-J330,K330-I330))</f>
        <v/>
      </c>
      <c r="M330" s="22"/>
      <c r="N330" s="24"/>
      <c r="O330" s="20"/>
      <c r="P330" s="25" t="str">
        <f aca="false">IF(N330="","",IF(C330="Sell",N330*(1-TargetPct),N330*(1+TargetPct)))</f>
        <v/>
      </c>
      <c r="Q330" s="25" t="str">
        <f aca="false">IF(N330="","",IF(C330="Sell",L330-N330,N330))</f>
        <v/>
      </c>
      <c r="R330" s="25" t="str">
        <f aca="false">IF(N330="","",IF(C330="Sell",N330,L330-N330))</f>
        <v/>
      </c>
      <c r="S330" s="20"/>
      <c r="T330" s="24"/>
      <c r="U330" s="20"/>
      <c r="V330" s="21"/>
      <c r="W330" s="20"/>
      <c r="X330" s="26" t="str">
        <f aca="false">IF(OR(T330="",U330="SKIP"),"",IF(C330="Sell",(N330-T330),(T330-N330))*Mult*O330)</f>
        <v/>
      </c>
      <c r="Y330" s="26" t="str">
        <f aca="false">IF(X330="","",Legs*O330*IF(B330="SPX",CommSPX,CommSPY))</f>
        <v/>
      </c>
      <c r="Z330" s="26" t="str">
        <f aca="false">IF(X330="","",X330-Y330)</f>
        <v/>
      </c>
      <c r="AA330" s="27" t="str">
        <f aca="false">IF(OR(Z330="",Q330=0),"",Z330/(Q330*Mult*O330))</f>
        <v/>
      </c>
      <c r="AB330" s="20"/>
    </row>
    <row r="331" customFormat="false" ht="15" hidden="false" customHeight="false" outlineLevel="0" collapsed="false">
      <c r="A331" s="19"/>
      <c r="B331" s="20"/>
      <c r="C331" s="20"/>
      <c r="D331" s="19"/>
      <c r="E331" s="20"/>
      <c r="F331" s="21"/>
      <c r="G331" s="22"/>
      <c r="H331" s="22"/>
      <c r="I331" s="21"/>
      <c r="J331" s="21"/>
      <c r="K331" s="21"/>
      <c r="L331" s="23" t="str">
        <f aca="false">IF(I331="","",MIN(I331-J331,K331-I331))</f>
        <v/>
      </c>
      <c r="M331" s="22"/>
      <c r="N331" s="24"/>
      <c r="O331" s="20"/>
      <c r="P331" s="25" t="str">
        <f aca="false">IF(N331="","",IF(C331="Sell",N331*(1-TargetPct),N331*(1+TargetPct)))</f>
        <v/>
      </c>
      <c r="Q331" s="25" t="str">
        <f aca="false">IF(N331="","",IF(C331="Sell",L331-N331,N331))</f>
        <v/>
      </c>
      <c r="R331" s="25" t="str">
        <f aca="false">IF(N331="","",IF(C331="Sell",N331,L331-N331))</f>
        <v/>
      </c>
      <c r="S331" s="20"/>
      <c r="T331" s="24"/>
      <c r="U331" s="20"/>
      <c r="V331" s="21"/>
      <c r="W331" s="20"/>
      <c r="X331" s="26" t="str">
        <f aca="false">IF(OR(T331="",U331="SKIP"),"",IF(C331="Sell",(N331-T331),(T331-N331))*Mult*O331)</f>
        <v/>
      </c>
      <c r="Y331" s="26" t="str">
        <f aca="false">IF(X331="","",Legs*O331*IF(B331="SPX",CommSPX,CommSPY))</f>
        <v/>
      </c>
      <c r="Z331" s="26" t="str">
        <f aca="false">IF(X331="","",X331-Y331)</f>
        <v/>
      </c>
      <c r="AA331" s="27" t="str">
        <f aca="false">IF(OR(Z331="",Q331=0),"",Z331/(Q331*Mult*O331))</f>
        <v/>
      </c>
      <c r="AB331" s="20"/>
    </row>
    <row r="332" customFormat="false" ht="15" hidden="false" customHeight="false" outlineLevel="0" collapsed="false">
      <c r="A332" s="19"/>
      <c r="B332" s="20"/>
      <c r="C332" s="20"/>
      <c r="D332" s="19"/>
      <c r="E332" s="20"/>
      <c r="F332" s="21"/>
      <c r="G332" s="22"/>
      <c r="H332" s="22"/>
      <c r="I332" s="21"/>
      <c r="J332" s="21"/>
      <c r="K332" s="21"/>
      <c r="L332" s="23" t="str">
        <f aca="false">IF(I332="","",MIN(I332-J332,K332-I332))</f>
        <v/>
      </c>
      <c r="M332" s="22"/>
      <c r="N332" s="24"/>
      <c r="O332" s="20"/>
      <c r="P332" s="25" t="str">
        <f aca="false">IF(N332="","",IF(C332="Sell",N332*(1-TargetPct),N332*(1+TargetPct)))</f>
        <v/>
      </c>
      <c r="Q332" s="25" t="str">
        <f aca="false">IF(N332="","",IF(C332="Sell",L332-N332,N332))</f>
        <v/>
      </c>
      <c r="R332" s="25" t="str">
        <f aca="false">IF(N332="","",IF(C332="Sell",N332,L332-N332))</f>
        <v/>
      </c>
      <c r="S332" s="20"/>
      <c r="T332" s="24"/>
      <c r="U332" s="20"/>
      <c r="V332" s="21"/>
      <c r="W332" s="20"/>
      <c r="X332" s="26" t="str">
        <f aca="false">IF(OR(T332="",U332="SKIP"),"",IF(C332="Sell",(N332-T332),(T332-N332))*Mult*O332)</f>
        <v/>
      </c>
      <c r="Y332" s="26" t="str">
        <f aca="false">IF(X332="","",Legs*O332*IF(B332="SPX",CommSPX,CommSPY))</f>
        <v/>
      </c>
      <c r="Z332" s="26" t="str">
        <f aca="false">IF(X332="","",X332-Y332)</f>
        <v/>
      </c>
      <c r="AA332" s="27" t="str">
        <f aca="false">IF(OR(Z332="",Q332=0),"",Z332/(Q332*Mult*O332))</f>
        <v/>
      </c>
      <c r="AB332" s="20"/>
    </row>
    <row r="333" customFormat="false" ht="15" hidden="false" customHeight="false" outlineLevel="0" collapsed="false">
      <c r="A333" s="19"/>
      <c r="B333" s="20"/>
      <c r="C333" s="20"/>
      <c r="D333" s="19"/>
      <c r="E333" s="20"/>
      <c r="F333" s="21"/>
      <c r="G333" s="22"/>
      <c r="H333" s="22"/>
      <c r="I333" s="21"/>
      <c r="J333" s="21"/>
      <c r="K333" s="21"/>
      <c r="L333" s="23" t="str">
        <f aca="false">IF(I333="","",MIN(I333-J333,K333-I333))</f>
        <v/>
      </c>
      <c r="M333" s="22"/>
      <c r="N333" s="24"/>
      <c r="O333" s="20"/>
      <c r="P333" s="25" t="str">
        <f aca="false">IF(N333="","",IF(C333="Sell",N333*(1-TargetPct),N333*(1+TargetPct)))</f>
        <v/>
      </c>
      <c r="Q333" s="25" t="str">
        <f aca="false">IF(N333="","",IF(C333="Sell",L333-N333,N333))</f>
        <v/>
      </c>
      <c r="R333" s="25" t="str">
        <f aca="false">IF(N333="","",IF(C333="Sell",N333,L333-N333))</f>
        <v/>
      </c>
      <c r="S333" s="20"/>
      <c r="T333" s="24"/>
      <c r="U333" s="20"/>
      <c r="V333" s="21"/>
      <c r="W333" s="20"/>
      <c r="X333" s="26" t="str">
        <f aca="false">IF(OR(T333="",U333="SKIP"),"",IF(C333="Sell",(N333-T333),(T333-N333))*Mult*O333)</f>
        <v/>
      </c>
      <c r="Y333" s="26" t="str">
        <f aca="false">IF(X333="","",Legs*O333*IF(B333="SPX",CommSPX,CommSPY))</f>
        <v/>
      </c>
      <c r="Z333" s="26" t="str">
        <f aca="false">IF(X333="","",X333-Y333)</f>
        <v/>
      </c>
      <c r="AA333" s="27" t="str">
        <f aca="false">IF(OR(Z333="",Q333=0),"",Z333/(Q333*Mult*O333))</f>
        <v/>
      </c>
      <c r="AB333" s="20"/>
    </row>
    <row r="334" customFormat="false" ht="15" hidden="false" customHeight="false" outlineLevel="0" collapsed="false">
      <c r="A334" s="19"/>
      <c r="B334" s="20"/>
      <c r="C334" s="20"/>
      <c r="D334" s="19"/>
      <c r="E334" s="20"/>
      <c r="F334" s="21"/>
      <c r="G334" s="22"/>
      <c r="H334" s="22"/>
      <c r="I334" s="21"/>
      <c r="J334" s="21"/>
      <c r="K334" s="21"/>
      <c r="L334" s="23" t="str">
        <f aca="false">IF(I334="","",MIN(I334-J334,K334-I334))</f>
        <v/>
      </c>
      <c r="M334" s="22"/>
      <c r="N334" s="24"/>
      <c r="O334" s="20"/>
      <c r="P334" s="25" t="str">
        <f aca="false">IF(N334="","",IF(C334="Sell",N334*(1-TargetPct),N334*(1+TargetPct)))</f>
        <v/>
      </c>
      <c r="Q334" s="25" t="str">
        <f aca="false">IF(N334="","",IF(C334="Sell",L334-N334,N334))</f>
        <v/>
      </c>
      <c r="R334" s="25" t="str">
        <f aca="false">IF(N334="","",IF(C334="Sell",N334,L334-N334))</f>
        <v/>
      </c>
      <c r="S334" s="20"/>
      <c r="T334" s="24"/>
      <c r="U334" s="20"/>
      <c r="V334" s="21"/>
      <c r="W334" s="20"/>
      <c r="X334" s="26" t="str">
        <f aca="false">IF(OR(T334="",U334="SKIP"),"",IF(C334="Sell",(N334-T334),(T334-N334))*Mult*O334)</f>
        <v/>
      </c>
      <c r="Y334" s="26" t="str">
        <f aca="false">IF(X334="","",Legs*O334*IF(B334="SPX",CommSPX,CommSPY))</f>
        <v/>
      </c>
      <c r="Z334" s="26" t="str">
        <f aca="false">IF(X334="","",X334-Y334)</f>
        <v/>
      </c>
      <c r="AA334" s="27" t="str">
        <f aca="false">IF(OR(Z334="",Q334=0),"",Z334/(Q334*Mult*O334))</f>
        <v/>
      </c>
      <c r="AB334" s="20"/>
    </row>
    <row r="335" customFormat="false" ht="15" hidden="false" customHeight="false" outlineLevel="0" collapsed="false">
      <c r="A335" s="19"/>
      <c r="B335" s="20"/>
      <c r="C335" s="20"/>
      <c r="D335" s="19"/>
      <c r="E335" s="20"/>
      <c r="F335" s="21"/>
      <c r="G335" s="22"/>
      <c r="H335" s="22"/>
      <c r="I335" s="21"/>
      <c r="J335" s="21"/>
      <c r="K335" s="21"/>
      <c r="L335" s="23" t="str">
        <f aca="false">IF(I335="","",MIN(I335-J335,K335-I335))</f>
        <v/>
      </c>
      <c r="M335" s="22"/>
      <c r="N335" s="24"/>
      <c r="O335" s="20"/>
      <c r="P335" s="25" t="str">
        <f aca="false">IF(N335="","",IF(C335="Sell",N335*(1-TargetPct),N335*(1+TargetPct)))</f>
        <v/>
      </c>
      <c r="Q335" s="25" t="str">
        <f aca="false">IF(N335="","",IF(C335="Sell",L335-N335,N335))</f>
        <v/>
      </c>
      <c r="R335" s="25" t="str">
        <f aca="false">IF(N335="","",IF(C335="Sell",N335,L335-N335))</f>
        <v/>
      </c>
      <c r="S335" s="20"/>
      <c r="T335" s="24"/>
      <c r="U335" s="20"/>
      <c r="V335" s="21"/>
      <c r="W335" s="20"/>
      <c r="X335" s="26" t="str">
        <f aca="false">IF(OR(T335="",U335="SKIP"),"",IF(C335="Sell",(N335-T335),(T335-N335))*Mult*O335)</f>
        <v/>
      </c>
      <c r="Y335" s="26" t="str">
        <f aca="false">IF(X335="","",Legs*O335*IF(B335="SPX",CommSPX,CommSPY))</f>
        <v/>
      </c>
      <c r="Z335" s="26" t="str">
        <f aca="false">IF(X335="","",X335-Y335)</f>
        <v/>
      </c>
      <c r="AA335" s="27" t="str">
        <f aca="false">IF(OR(Z335="",Q335=0),"",Z335/(Q335*Mult*O335))</f>
        <v/>
      </c>
      <c r="AB335" s="20"/>
    </row>
    <row r="336" customFormat="false" ht="15" hidden="false" customHeight="false" outlineLevel="0" collapsed="false">
      <c r="A336" s="19"/>
      <c r="B336" s="20"/>
      <c r="C336" s="20"/>
      <c r="D336" s="19"/>
      <c r="E336" s="20"/>
      <c r="F336" s="21"/>
      <c r="G336" s="22"/>
      <c r="H336" s="22"/>
      <c r="I336" s="21"/>
      <c r="J336" s="21"/>
      <c r="K336" s="21"/>
      <c r="L336" s="23" t="str">
        <f aca="false">IF(I336="","",MIN(I336-J336,K336-I336))</f>
        <v/>
      </c>
      <c r="M336" s="22"/>
      <c r="N336" s="24"/>
      <c r="O336" s="20"/>
      <c r="P336" s="25" t="str">
        <f aca="false">IF(N336="","",IF(C336="Sell",N336*(1-TargetPct),N336*(1+TargetPct)))</f>
        <v/>
      </c>
      <c r="Q336" s="25" t="str">
        <f aca="false">IF(N336="","",IF(C336="Sell",L336-N336,N336))</f>
        <v/>
      </c>
      <c r="R336" s="25" t="str">
        <f aca="false">IF(N336="","",IF(C336="Sell",N336,L336-N336))</f>
        <v/>
      </c>
      <c r="S336" s="20"/>
      <c r="T336" s="24"/>
      <c r="U336" s="20"/>
      <c r="V336" s="21"/>
      <c r="W336" s="20"/>
      <c r="X336" s="26" t="str">
        <f aca="false">IF(OR(T336="",U336="SKIP"),"",IF(C336="Sell",(N336-T336),(T336-N336))*Mult*O336)</f>
        <v/>
      </c>
      <c r="Y336" s="26" t="str">
        <f aca="false">IF(X336="","",Legs*O336*IF(B336="SPX",CommSPX,CommSPY))</f>
        <v/>
      </c>
      <c r="Z336" s="26" t="str">
        <f aca="false">IF(X336="","",X336-Y336)</f>
        <v/>
      </c>
      <c r="AA336" s="27" t="str">
        <f aca="false">IF(OR(Z336="",Q336=0),"",Z336/(Q336*Mult*O336))</f>
        <v/>
      </c>
      <c r="AB336" s="20"/>
    </row>
    <row r="337" customFormat="false" ht="15" hidden="false" customHeight="false" outlineLevel="0" collapsed="false">
      <c r="A337" s="19"/>
      <c r="B337" s="20"/>
      <c r="C337" s="20"/>
      <c r="D337" s="19"/>
      <c r="E337" s="20"/>
      <c r="F337" s="21"/>
      <c r="G337" s="22"/>
      <c r="H337" s="22"/>
      <c r="I337" s="21"/>
      <c r="J337" s="21"/>
      <c r="K337" s="21"/>
      <c r="L337" s="23" t="str">
        <f aca="false">IF(I337="","",MIN(I337-J337,K337-I337))</f>
        <v/>
      </c>
      <c r="M337" s="22"/>
      <c r="N337" s="24"/>
      <c r="O337" s="20"/>
      <c r="P337" s="25" t="str">
        <f aca="false">IF(N337="","",IF(C337="Sell",N337*(1-TargetPct),N337*(1+TargetPct)))</f>
        <v/>
      </c>
      <c r="Q337" s="25" t="str">
        <f aca="false">IF(N337="","",IF(C337="Sell",L337-N337,N337))</f>
        <v/>
      </c>
      <c r="R337" s="25" t="str">
        <f aca="false">IF(N337="","",IF(C337="Sell",N337,L337-N337))</f>
        <v/>
      </c>
      <c r="S337" s="20"/>
      <c r="T337" s="24"/>
      <c r="U337" s="20"/>
      <c r="V337" s="21"/>
      <c r="W337" s="20"/>
      <c r="X337" s="26" t="str">
        <f aca="false">IF(OR(T337="",U337="SKIP"),"",IF(C337="Sell",(N337-T337),(T337-N337))*Mult*O337)</f>
        <v/>
      </c>
      <c r="Y337" s="26" t="str">
        <f aca="false">IF(X337="","",Legs*O337*IF(B337="SPX",CommSPX,CommSPY))</f>
        <v/>
      </c>
      <c r="Z337" s="26" t="str">
        <f aca="false">IF(X337="","",X337-Y337)</f>
        <v/>
      </c>
      <c r="AA337" s="27" t="str">
        <f aca="false">IF(OR(Z337="",Q337=0),"",Z337/(Q337*Mult*O337))</f>
        <v/>
      </c>
      <c r="AB337" s="20"/>
    </row>
    <row r="338" customFormat="false" ht="15" hidden="false" customHeight="false" outlineLevel="0" collapsed="false">
      <c r="A338" s="19"/>
      <c r="B338" s="20"/>
      <c r="C338" s="20"/>
      <c r="D338" s="19"/>
      <c r="E338" s="20"/>
      <c r="F338" s="21"/>
      <c r="G338" s="22"/>
      <c r="H338" s="22"/>
      <c r="I338" s="21"/>
      <c r="J338" s="21"/>
      <c r="K338" s="21"/>
      <c r="L338" s="23" t="str">
        <f aca="false">IF(I338="","",MIN(I338-J338,K338-I338))</f>
        <v/>
      </c>
      <c r="M338" s="22"/>
      <c r="N338" s="24"/>
      <c r="O338" s="20"/>
      <c r="P338" s="25" t="str">
        <f aca="false">IF(N338="","",IF(C338="Sell",N338*(1-TargetPct),N338*(1+TargetPct)))</f>
        <v/>
      </c>
      <c r="Q338" s="25" t="str">
        <f aca="false">IF(N338="","",IF(C338="Sell",L338-N338,N338))</f>
        <v/>
      </c>
      <c r="R338" s="25" t="str">
        <f aca="false">IF(N338="","",IF(C338="Sell",N338,L338-N338))</f>
        <v/>
      </c>
      <c r="S338" s="20"/>
      <c r="T338" s="24"/>
      <c r="U338" s="20"/>
      <c r="V338" s="21"/>
      <c r="W338" s="20"/>
      <c r="X338" s="26" t="str">
        <f aca="false">IF(OR(T338="",U338="SKIP"),"",IF(C338="Sell",(N338-T338),(T338-N338))*Mult*O338)</f>
        <v/>
      </c>
      <c r="Y338" s="26" t="str">
        <f aca="false">IF(X338="","",Legs*O338*IF(B338="SPX",CommSPX,CommSPY))</f>
        <v/>
      </c>
      <c r="Z338" s="26" t="str">
        <f aca="false">IF(X338="","",X338-Y338)</f>
        <v/>
      </c>
      <c r="AA338" s="27" t="str">
        <f aca="false">IF(OR(Z338="",Q338=0),"",Z338/(Q338*Mult*O338))</f>
        <v/>
      </c>
      <c r="AB338" s="20"/>
    </row>
    <row r="339" customFormat="false" ht="15" hidden="false" customHeight="false" outlineLevel="0" collapsed="false">
      <c r="A339" s="19"/>
      <c r="B339" s="20"/>
      <c r="C339" s="20"/>
      <c r="D339" s="19"/>
      <c r="E339" s="20"/>
      <c r="F339" s="21"/>
      <c r="G339" s="22"/>
      <c r="H339" s="22"/>
      <c r="I339" s="21"/>
      <c r="J339" s="21"/>
      <c r="K339" s="21"/>
      <c r="L339" s="23" t="str">
        <f aca="false">IF(I339="","",MIN(I339-J339,K339-I339))</f>
        <v/>
      </c>
      <c r="M339" s="22"/>
      <c r="N339" s="24"/>
      <c r="O339" s="20"/>
      <c r="P339" s="25" t="str">
        <f aca="false">IF(N339="","",IF(C339="Sell",N339*(1-TargetPct),N339*(1+TargetPct)))</f>
        <v/>
      </c>
      <c r="Q339" s="25" t="str">
        <f aca="false">IF(N339="","",IF(C339="Sell",L339-N339,N339))</f>
        <v/>
      </c>
      <c r="R339" s="25" t="str">
        <f aca="false">IF(N339="","",IF(C339="Sell",N339,L339-N339))</f>
        <v/>
      </c>
      <c r="S339" s="20"/>
      <c r="T339" s="24"/>
      <c r="U339" s="20"/>
      <c r="V339" s="21"/>
      <c r="W339" s="20"/>
      <c r="X339" s="26" t="str">
        <f aca="false">IF(OR(T339="",U339="SKIP"),"",IF(C339="Sell",(N339-T339),(T339-N339))*Mult*O339)</f>
        <v/>
      </c>
      <c r="Y339" s="26" t="str">
        <f aca="false">IF(X339="","",Legs*O339*IF(B339="SPX",CommSPX,CommSPY))</f>
        <v/>
      </c>
      <c r="Z339" s="26" t="str">
        <f aca="false">IF(X339="","",X339-Y339)</f>
        <v/>
      </c>
      <c r="AA339" s="27" t="str">
        <f aca="false">IF(OR(Z339="",Q339=0),"",Z339/(Q339*Mult*O339))</f>
        <v/>
      </c>
      <c r="AB339" s="20"/>
    </row>
    <row r="340" customFormat="false" ht="15" hidden="false" customHeight="false" outlineLevel="0" collapsed="false">
      <c r="A340" s="19"/>
      <c r="B340" s="20"/>
      <c r="C340" s="20"/>
      <c r="D340" s="19"/>
      <c r="E340" s="20"/>
      <c r="F340" s="21"/>
      <c r="G340" s="22"/>
      <c r="H340" s="22"/>
      <c r="I340" s="21"/>
      <c r="J340" s="21"/>
      <c r="K340" s="21"/>
      <c r="L340" s="23" t="str">
        <f aca="false">IF(I340="","",MIN(I340-J340,K340-I340))</f>
        <v/>
      </c>
      <c r="M340" s="22"/>
      <c r="N340" s="24"/>
      <c r="O340" s="20"/>
      <c r="P340" s="25" t="str">
        <f aca="false">IF(N340="","",IF(C340="Sell",N340*(1-TargetPct),N340*(1+TargetPct)))</f>
        <v/>
      </c>
      <c r="Q340" s="25" t="str">
        <f aca="false">IF(N340="","",IF(C340="Sell",L340-N340,N340))</f>
        <v/>
      </c>
      <c r="R340" s="25" t="str">
        <f aca="false">IF(N340="","",IF(C340="Sell",N340,L340-N340))</f>
        <v/>
      </c>
      <c r="S340" s="20"/>
      <c r="T340" s="24"/>
      <c r="U340" s="20"/>
      <c r="V340" s="21"/>
      <c r="W340" s="20"/>
      <c r="X340" s="26" t="str">
        <f aca="false">IF(OR(T340="",U340="SKIP"),"",IF(C340="Sell",(N340-T340),(T340-N340))*Mult*O340)</f>
        <v/>
      </c>
      <c r="Y340" s="26" t="str">
        <f aca="false">IF(X340="","",Legs*O340*IF(B340="SPX",CommSPX,CommSPY))</f>
        <v/>
      </c>
      <c r="Z340" s="26" t="str">
        <f aca="false">IF(X340="","",X340-Y340)</f>
        <v/>
      </c>
      <c r="AA340" s="27" t="str">
        <f aca="false">IF(OR(Z340="",Q340=0),"",Z340/(Q340*Mult*O340))</f>
        <v/>
      </c>
      <c r="AB340" s="20"/>
    </row>
    <row r="341" customFormat="false" ht="15" hidden="false" customHeight="false" outlineLevel="0" collapsed="false">
      <c r="A341" s="19"/>
      <c r="B341" s="20"/>
      <c r="C341" s="20"/>
      <c r="D341" s="19"/>
      <c r="E341" s="20"/>
      <c r="F341" s="21"/>
      <c r="G341" s="22"/>
      <c r="H341" s="22"/>
      <c r="I341" s="21"/>
      <c r="J341" s="21"/>
      <c r="K341" s="21"/>
      <c r="L341" s="23" t="str">
        <f aca="false">IF(I341="","",MIN(I341-J341,K341-I341))</f>
        <v/>
      </c>
      <c r="M341" s="22"/>
      <c r="N341" s="24"/>
      <c r="O341" s="20"/>
      <c r="P341" s="25" t="str">
        <f aca="false">IF(N341="","",IF(C341="Sell",N341*(1-TargetPct),N341*(1+TargetPct)))</f>
        <v/>
      </c>
      <c r="Q341" s="25" t="str">
        <f aca="false">IF(N341="","",IF(C341="Sell",L341-N341,N341))</f>
        <v/>
      </c>
      <c r="R341" s="25" t="str">
        <f aca="false">IF(N341="","",IF(C341="Sell",N341,L341-N341))</f>
        <v/>
      </c>
      <c r="S341" s="20"/>
      <c r="T341" s="24"/>
      <c r="U341" s="20"/>
      <c r="V341" s="21"/>
      <c r="W341" s="20"/>
      <c r="X341" s="26" t="str">
        <f aca="false">IF(OR(T341="",U341="SKIP"),"",IF(C341="Sell",(N341-T341),(T341-N341))*Mult*O341)</f>
        <v/>
      </c>
      <c r="Y341" s="26" t="str">
        <f aca="false">IF(X341="","",Legs*O341*IF(B341="SPX",CommSPX,CommSPY))</f>
        <v/>
      </c>
      <c r="Z341" s="26" t="str">
        <f aca="false">IF(X341="","",X341-Y341)</f>
        <v/>
      </c>
      <c r="AA341" s="27" t="str">
        <f aca="false">IF(OR(Z341="",Q341=0),"",Z341/(Q341*Mult*O341))</f>
        <v/>
      </c>
      <c r="AB341" s="20"/>
    </row>
    <row r="342" customFormat="false" ht="15" hidden="false" customHeight="false" outlineLevel="0" collapsed="false">
      <c r="A342" s="19"/>
      <c r="B342" s="20"/>
      <c r="C342" s="20"/>
      <c r="D342" s="19"/>
      <c r="E342" s="20"/>
      <c r="F342" s="21"/>
      <c r="G342" s="22"/>
      <c r="H342" s="22"/>
      <c r="I342" s="21"/>
      <c r="J342" s="21"/>
      <c r="K342" s="21"/>
      <c r="L342" s="23" t="str">
        <f aca="false">IF(I342="","",MIN(I342-J342,K342-I342))</f>
        <v/>
      </c>
      <c r="M342" s="22"/>
      <c r="N342" s="24"/>
      <c r="O342" s="20"/>
      <c r="P342" s="25" t="str">
        <f aca="false">IF(N342="","",IF(C342="Sell",N342*(1-TargetPct),N342*(1+TargetPct)))</f>
        <v/>
      </c>
      <c r="Q342" s="25" t="str">
        <f aca="false">IF(N342="","",IF(C342="Sell",L342-N342,N342))</f>
        <v/>
      </c>
      <c r="R342" s="25" t="str">
        <f aca="false">IF(N342="","",IF(C342="Sell",N342,L342-N342))</f>
        <v/>
      </c>
      <c r="S342" s="20"/>
      <c r="T342" s="24"/>
      <c r="U342" s="20"/>
      <c r="V342" s="21"/>
      <c r="W342" s="20"/>
      <c r="X342" s="26" t="str">
        <f aca="false">IF(OR(T342="",U342="SKIP"),"",IF(C342="Sell",(N342-T342),(T342-N342))*Mult*O342)</f>
        <v/>
      </c>
      <c r="Y342" s="26" t="str">
        <f aca="false">IF(X342="","",Legs*O342*IF(B342="SPX",CommSPX,CommSPY))</f>
        <v/>
      </c>
      <c r="Z342" s="26" t="str">
        <f aca="false">IF(X342="","",X342-Y342)</f>
        <v/>
      </c>
      <c r="AA342" s="27" t="str">
        <f aca="false">IF(OR(Z342="",Q342=0),"",Z342/(Q342*Mult*O342))</f>
        <v/>
      </c>
      <c r="AB342" s="20"/>
    </row>
    <row r="343" customFormat="false" ht="15" hidden="false" customHeight="false" outlineLevel="0" collapsed="false">
      <c r="A343" s="19"/>
      <c r="B343" s="20"/>
      <c r="C343" s="20"/>
      <c r="D343" s="19"/>
      <c r="E343" s="20"/>
      <c r="F343" s="21"/>
      <c r="G343" s="22"/>
      <c r="H343" s="22"/>
      <c r="I343" s="21"/>
      <c r="J343" s="21"/>
      <c r="K343" s="21"/>
      <c r="L343" s="23" t="str">
        <f aca="false">IF(I343="","",MIN(I343-J343,K343-I343))</f>
        <v/>
      </c>
      <c r="M343" s="22"/>
      <c r="N343" s="24"/>
      <c r="O343" s="20"/>
      <c r="P343" s="25" t="str">
        <f aca="false">IF(N343="","",IF(C343="Sell",N343*(1-TargetPct),N343*(1+TargetPct)))</f>
        <v/>
      </c>
      <c r="Q343" s="25" t="str">
        <f aca="false">IF(N343="","",IF(C343="Sell",L343-N343,N343))</f>
        <v/>
      </c>
      <c r="R343" s="25" t="str">
        <f aca="false">IF(N343="","",IF(C343="Sell",N343,L343-N343))</f>
        <v/>
      </c>
      <c r="S343" s="20"/>
      <c r="T343" s="24"/>
      <c r="U343" s="20"/>
      <c r="V343" s="21"/>
      <c r="W343" s="20"/>
      <c r="X343" s="26" t="str">
        <f aca="false">IF(OR(T343="",U343="SKIP"),"",IF(C343="Sell",(N343-T343),(T343-N343))*Mult*O343)</f>
        <v/>
      </c>
      <c r="Y343" s="26" t="str">
        <f aca="false">IF(X343="","",Legs*O343*IF(B343="SPX",CommSPX,CommSPY))</f>
        <v/>
      </c>
      <c r="Z343" s="26" t="str">
        <f aca="false">IF(X343="","",X343-Y343)</f>
        <v/>
      </c>
      <c r="AA343" s="27" t="str">
        <f aca="false">IF(OR(Z343="",Q343=0),"",Z343/(Q343*Mult*O343))</f>
        <v/>
      </c>
      <c r="AB343" s="20"/>
    </row>
    <row r="344" customFormat="false" ht="15" hidden="false" customHeight="false" outlineLevel="0" collapsed="false">
      <c r="A344" s="19"/>
      <c r="B344" s="20"/>
      <c r="C344" s="20"/>
      <c r="D344" s="19"/>
      <c r="E344" s="20"/>
      <c r="F344" s="21"/>
      <c r="G344" s="22"/>
      <c r="H344" s="22"/>
      <c r="I344" s="21"/>
      <c r="J344" s="21"/>
      <c r="K344" s="21"/>
      <c r="L344" s="23" t="str">
        <f aca="false">IF(I344="","",MIN(I344-J344,K344-I344))</f>
        <v/>
      </c>
      <c r="M344" s="22"/>
      <c r="N344" s="24"/>
      <c r="O344" s="20"/>
      <c r="P344" s="25" t="str">
        <f aca="false">IF(N344="","",IF(C344="Sell",N344*(1-TargetPct),N344*(1+TargetPct)))</f>
        <v/>
      </c>
      <c r="Q344" s="25" t="str">
        <f aca="false">IF(N344="","",IF(C344="Sell",L344-N344,N344))</f>
        <v/>
      </c>
      <c r="R344" s="25" t="str">
        <f aca="false">IF(N344="","",IF(C344="Sell",N344,L344-N344))</f>
        <v/>
      </c>
      <c r="S344" s="20"/>
      <c r="T344" s="24"/>
      <c r="U344" s="20"/>
      <c r="V344" s="21"/>
      <c r="W344" s="20"/>
      <c r="X344" s="26" t="str">
        <f aca="false">IF(OR(T344="",U344="SKIP"),"",IF(C344="Sell",(N344-T344),(T344-N344))*Mult*O344)</f>
        <v/>
      </c>
      <c r="Y344" s="26" t="str">
        <f aca="false">IF(X344="","",Legs*O344*IF(B344="SPX",CommSPX,CommSPY))</f>
        <v/>
      </c>
      <c r="Z344" s="26" t="str">
        <f aca="false">IF(X344="","",X344-Y344)</f>
        <v/>
      </c>
      <c r="AA344" s="27" t="str">
        <f aca="false">IF(OR(Z344="",Q344=0),"",Z344/(Q344*Mult*O344))</f>
        <v/>
      </c>
      <c r="AB344" s="20"/>
    </row>
    <row r="345" customFormat="false" ht="15" hidden="false" customHeight="false" outlineLevel="0" collapsed="false">
      <c r="A345" s="19"/>
      <c r="B345" s="20"/>
      <c r="C345" s="20"/>
      <c r="D345" s="19"/>
      <c r="E345" s="20"/>
      <c r="F345" s="21"/>
      <c r="G345" s="22"/>
      <c r="H345" s="22"/>
      <c r="I345" s="21"/>
      <c r="J345" s="21"/>
      <c r="K345" s="21"/>
      <c r="L345" s="23" t="str">
        <f aca="false">IF(I345="","",MIN(I345-J345,K345-I345))</f>
        <v/>
      </c>
      <c r="M345" s="22"/>
      <c r="N345" s="24"/>
      <c r="O345" s="20"/>
      <c r="P345" s="25" t="str">
        <f aca="false">IF(N345="","",IF(C345="Sell",N345*(1-TargetPct),N345*(1+TargetPct)))</f>
        <v/>
      </c>
      <c r="Q345" s="25" t="str">
        <f aca="false">IF(N345="","",IF(C345="Sell",L345-N345,N345))</f>
        <v/>
      </c>
      <c r="R345" s="25" t="str">
        <f aca="false">IF(N345="","",IF(C345="Sell",N345,L345-N345))</f>
        <v/>
      </c>
      <c r="S345" s="20"/>
      <c r="T345" s="24"/>
      <c r="U345" s="20"/>
      <c r="V345" s="21"/>
      <c r="W345" s="20"/>
      <c r="X345" s="26" t="str">
        <f aca="false">IF(OR(T345="",U345="SKIP"),"",IF(C345="Sell",(N345-T345),(T345-N345))*Mult*O345)</f>
        <v/>
      </c>
      <c r="Y345" s="26" t="str">
        <f aca="false">IF(X345="","",Legs*O345*IF(B345="SPX",CommSPX,CommSPY))</f>
        <v/>
      </c>
      <c r="Z345" s="26" t="str">
        <f aca="false">IF(X345="","",X345-Y345)</f>
        <v/>
      </c>
      <c r="AA345" s="27" t="str">
        <f aca="false">IF(OR(Z345="",Q345=0),"",Z345/(Q345*Mult*O345))</f>
        <v/>
      </c>
      <c r="AB345" s="20"/>
    </row>
    <row r="346" customFormat="false" ht="15" hidden="false" customHeight="false" outlineLevel="0" collapsed="false">
      <c r="A346" s="19"/>
      <c r="B346" s="20"/>
      <c r="C346" s="20"/>
      <c r="D346" s="19"/>
      <c r="E346" s="20"/>
      <c r="F346" s="21"/>
      <c r="G346" s="22"/>
      <c r="H346" s="22"/>
      <c r="I346" s="21"/>
      <c r="J346" s="21"/>
      <c r="K346" s="21"/>
      <c r="L346" s="23" t="str">
        <f aca="false">IF(I346="","",MIN(I346-J346,K346-I346))</f>
        <v/>
      </c>
      <c r="M346" s="22"/>
      <c r="N346" s="24"/>
      <c r="O346" s="20"/>
      <c r="P346" s="25" t="str">
        <f aca="false">IF(N346="","",IF(C346="Sell",N346*(1-TargetPct),N346*(1+TargetPct)))</f>
        <v/>
      </c>
      <c r="Q346" s="25" t="str">
        <f aca="false">IF(N346="","",IF(C346="Sell",L346-N346,N346))</f>
        <v/>
      </c>
      <c r="R346" s="25" t="str">
        <f aca="false">IF(N346="","",IF(C346="Sell",N346,L346-N346))</f>
        <v/>
      </c>
      <c r="S346" s="20"/>
      <c r="T346" s="24"/>
      <c r="U346" s="20"/>
      <c r="V346" s="21"/>
      <c r="W346" s="20"/>
      <c r="X346" s="26" t="str">
        <f aca="false">IF(OR(T346="",U346="SKIP"),"",IF(C346="Sell",(N346-T346),(T346-N346))*Mult*O346)</f>
        <v/>
      </c>
      <c r="Y346" s="26" t="str">
        <f aca="false">IF(X346="","",Legs*O346*IF(B346="SPX",CommSPX,CommSPY))</f>
        <v/>
      </c>
      <c r="Z346" s="26" t="str">
        <f aca="false">IF(X346="","",X346-Y346)</f>
        <v/>
      </c>
      <c r="AA346" s="27" t="str">
        <f aca="false">IF(OR(Z346="",Q346=0),"",Z346/(Q346*Mult*O346))</f>
        <v/>
      </c>
      <c r="AB346" s="20"/>
    </row>
    <row r="347" customFormat="false" ht="15" hidden="false" customHeight="false" outlineLevel="0" collapsed="false">
      <c r="A347" s="19"/>
      <c r="B347" s="20"/>
      <c r="C347" s="20"/>
      <c r="D347" s="19"/>
      <c r="E347" s="20"/>
      <c r="F347" s="21"/>
      <c r="G347" s="22"/>
      <c r="H347" s="22"/>
      <c r="I347" s="21"/>
      <c r="J347" s="21"/>
      <c r="K347" s="21"/>
      <c r="L347" s="23" t="str">
        <f aca="false">IF(I347="","",MIN(I347-J347,K347-I347))</f>
        <v/>
      </c>
      <c r="M347" s="22"/>
      <c r="N347" s="24"/>
      <c r="O347" s="20"/>
      <c r="P347" s="25" t="str">
        <f aca="false">IF(N347="","",IF(C347="Sell",N347*(1-TargetPct),N347*(1+TargetPct)))</f>
        <v/>
      </c>
      <c r="Q347" s="25" t="str">
        <f aca="false">IF(N347="","",IF(C347="Sell",L347-N347,N347))</f>
        <v/>
      </c>
      <c r="R347" s="25" t="str">
        <f aca="false">IF(N347="","",IF(C347="Sell",N347,L347-N347))</f>
        <v/>
      </c>
      <c r="S347" s="20"/>
      <c r="T347" s="24"/>
      <c r="U347" s="20"/>
      <c r="V347" s="21"/>
      <c r="W347" s="20"/>
      <c r="X347" s="26" t="str">
        <f aca="false">IF(OR(T347="",U347="SKIP"),"",IF(C347="Sell",(N347-T347),(T347-N347))*Mult*O347)</f>
        <v/>
      </c>
      <c r="Y347" s="26" t="str">
        <f aca="false">IF(X347="","",Legs*O347*IF(B347="SPX",CommSPX,CommSPY))</f>
        <v/>
      </c>
      <c r="Z347" s="26" t="str">
        <f aca="false">IF(X347="","",X347-Y347)</f>
        <v/>
      </c>
      <c r="AA347" s="27" t="str">
        <f aca="false">IF(OR(Z347="",Q347=0),"",Z347/(Q347*Mult*O347))</f>
        <v/>
      </c>
      <c r="AB347" s="20"/>
    </row>
    <row r="348" customFormat="false" ht="15" hidden="false" customHeight="false" outlineLevel="0" collapsed="false">
      <c r="A348" s="19"/>
      <c r="B348" s="20"/>
      <c r="C348" s="20"/>
      <c r="D348" s="19"/>
      <c r="E348" s="20"/>
      <c r="F348" s="21"/>
      <c r="G348" s="22"/>
      <c r="H348" s="22"/>
      <c r="I348" s="21"/>
      <c r="J348" s="21"/>
      <c r="K348" s="21"/>
      <c r="L348" s="23" t="str">
        <f aca="false">IF(I348="","",MIN(I348-J348,K348-I348))</f>
        <v/>
      </c>
      <c r="M348" s="22"/>
      <c r="N348" s="24"/>
      <c r="O348" s="20"/>
      <c r="P348" s="25" t="str">
        <f aca="false">IF(N348="","",IF(C348="Sell",N348*(1-TargetPct),N348*(1+TargetPct)))</f>
        <v/>
      </c>
      <c r="Q348" s="25" t="str">
        <f aca="false">IF(N348="","",IF(C348="Sell",L348-N348,N348))</f>
        <v/>
      </c>
      <c r="R348" s="25" t="str">
        <f aca="false">IF(N348="","",IF(C348="Sell",N348,L348-N348))</f>
        <v/>
      </c>
      <c r="S348" s="20"/>
      <c r="T348" s="24"/>
      <c r="U348" s="20"/>
      <c r="V348" s="21"/>
      <c r="W348" s="20"/>
      <c r="X348" s="26" t="str">
        <f aca="false">IF(OR(T348="",U348="SKIP"),"",IF(C348="Sell",(N348-T348),(T348-N348))*Mult*O348)</f>
        <v/>
      </c>
      <c r="Y348" s="26" t="str">
        <f aca="false">IF(X348="","",Legs*O348*IF(B348="SPX",CommSPX,CommSPY))</f>
        <v/>
      </c>
      <c r="Z348" s="26" t="str">
        <f aca="false">IF(X348="","",X348-Y348)</f>
        <v/>
      </c>
      <c r="AA348" s="27" t="str">
        <f aca="false">IF(OR(Z348="",Q348=0),"",Z348/(Q348*Mult*O348))</f>
        <v/>
      </c>
      <c r="AB348" s="20"/>
    </row>
    <row r="349" customFormat="false" ht="15" hidden="false" customHeight="false" outlineLevel="0" collapsed="false">
      <c r="A349" s="19"/>
      <c r="B349" s="20"/>
      <c r="C349" s="20"/>
      <c r="D349" s="19"/>
      <c r="E349" s="20"/>
      <c r="F349" s="21"/>
      <c r="G349" s="22"/>
      <c r="H349" s="22"/>
      <c r="I349" s="21"/>
      <c r="J349" s="21"/>
      <c r="K349" s="21"/>
      <c r="L349" s="23" t="str">
        <f aca="false">IF(I349="","",MIN(I349-J349,K349-I349))</f>
        <v/>
      </c>
      <c r="M349" s="22"/>
      <c r="N349" s="24"/>
      <c r="O349" s="20"/>
      <c r="P349" s="25" t="str">
        <f aca="false">IF(N349="","",IF(C349="Sell",N349*(1-TargetPct),N349*(1+TargetPct)))</f>
        <v/>
      </c>
      <c r="Q349" s="25" t="str">
        <f aca="false">IF(N349="","",IF(C349="Sell",L349-N349,N349))</f>
        <v/>
      </c>
      <c r="R349" s="25" t="str">
        <f aca="false">IF(N349="","",IF(C349="Sell",N349,L349-N349))</f>
        <v/>
      </c>
      <c r="S349" s="20"/>
      <c r="T349" s="24"/>
      <c r="U349" s="20"/>
      <c r="V349" s="21"/>
      <c r="W349" s="20"/>
      <c r="X349" s="26" t="str">
        <f aca="false">IF(OR(T349="",U349="SKIP"),"",IF(C349="Sell",(N349-T349),(T349-N349))*Mult*O349)</f>
        <v/>
      </c>
      <c r="Y349" s="26" t="str">
        <f aca="false">IF(X349="","",Legs*O349*IF(B349="SPX",CommSPX,CommSPY))</f>
        <v/>
      </c>
      <c r="Z349" s="26" t="str">
        <f aca="false">IF(X349="","",X349-Y349)</f>
        <v/>
      </c>
      <c r="AA349" s="27" t="str">
        <f aca="false">IF(OR(Z349="",Q349=0),"",Z349/(Q349*Mult*O349))</f>
        <v/>
      </c>
      <c r="AB349" s="20"/>
    </row>
    <row r="350" customFormat="false" ht="15" hidden="false" customHeight="false" outlineLevel="0" collapsed="false">
      <c r="A350" s="19"/>
      <c r="B350" s="20"/>
      <c r="C350" s="20"/>
      <c r="D350" s="19"/>
      <c r="E350" s="20"/>
      <c r="F350" s="21"/>
      <c r="G350" s="22"/>
      <c r="H350" s="22"/>
      <c r="I350" s="21"/>
      <c r="J350" s="21"/>
      <c r="K350" s="21"/>
      <c r="L350" s="23" t="str">
        <f aca="false">IF(I350="","",MIN(I350-J350,K350-I350))</f>
        <v/>
      </c>
      <c r="M350" s="22"/>
      <c r="N350" s="24"/>
      <c r="O350" s="20"/>
      <c r="P350" s="25" t="str">
        <f aca="false">IF(N350="","",IF(C350="Sell",N350*(1-TargetPct),N350*(1+TargetPct)))</f>
        <v/>
      </c>
      <c r="Q350" s="25" t="str">
        <f aca="false">IF(N350="","",IF(C350="Sell",L350-N350,N350))</f>
        <v/>
      </c>
      <c r="R350" s="25" t="str">
        <f aca="false">IF(N350="","",IF(C350="Sell",N350,L350-N350))</f>
        <v/>
      </c>
      <c r="S350" s="20"/>
      <c r="T350" s="24"/>
      <c r="U350" s="20"/>
      <c r="V350" s="21"/>
      <c r="W350" s="20"/>
      <c r="X350" s="26" t="str">
        <f aca="false">IF(OR(T350="",U350="SKIP"),"",IF(C350="Sell",(N350-T350),(T350-N350))*Mult*O350)</f>
        <v/>
      </c>
      <c r="Y350" s="26" t="str">
        <f aca="false">IF(X350="","",Legs*O350*IF(B350="SPX",CommSPX,CommSPY))</f>
        <v/>
      </c>
      <c r="Z350" s="26" t="str">
        <f aca="false">IF(X350="","",X350-Y350)</f>
        <v/>
      </c>
      <c r="AA350" s="27" t="str">
        <f aca="false">IF(OR(Z350="",Q350=0),"",Z350/(Q350*Mult*O350))</f>
        <v/>
      </c>
      <c r="AB350" s="20"/>
    </row>
    <row r="351" customFormat="false" ht="15" hidden="false" customHeight="false" outlineLevel="0" collapsed="false">
      <c r="A351" s="19"/>
      <c r="B351" s="20"/>
      <c r="C351" s="20"/>
      <c r="D351" s="19"/>
      <c r="E351" s="20"/>
      <c r="F351" s="21"/>
      <c r="G351" s="22"/>
      <c r="H351" s="22"/>
      <c r="I351" s="21"/>
      <c r="J351" s="21"/>
      <c r="K351" s="21"/>
      <c r="L351" s="23" t="str">
        <f aca="false">IF(I351="","",MIN(I351-J351,K351-I351))</f>
        <v/>
      </c>
      <c r="M351" s="22"/>
      <c r="N351" s="24"/>
      <c r="O351" s="20"/>
      <c r="P351" s="25" t="str">
        <f aca="false">IF(N351="","",IF(C351="Sell",N351*(1-TargetPct),N351*(1+TargetPct)))</f>
        <v/>
      </c>
      <c r="Q351" s="25" t="str">
        <f aca="false">IF(N351="","",IF(C351="Sell",L351-N351,N351))</f>
        <v/>
      </c>
      <c r="R351" s="25" t="str">
        <f aca="false">IF(N351="","",IF(C351="Sell",N351,L351-N351))</f>
        <v/>
      </c>
      <c r="S351" s="20"/>
      <c r="T351" s="24"/>
      <c r="U351" s="20"/>
      <c r="V351" s="21"/>
      <c r="W351" s="20"/>
      <c r="X351" s="26" t="str">
        <f aca="false">IF(OR(T351="",U351="SKIP"),"",IF(C351="Sell",(N351-T351),(T351-N351))*Mult*O351)</f>
        <v/>
      </c>
      <c r="Y351" s="26" t="str">
        <f aca="false">IF(X351="","",Legs*O351*IF(B351="SPX",CommSPX,CommSPY))</f>
        <v/>
      </c>
      <c r="Z351" s="26" t="str">
        <f aca="false">IF(X351="","",X351-Y351)</f>
        <v/>
      </c>
      <c r="AA351" s="27" t="str">
        <f aca="false">IF(OR(Z351="",Q351=0),"",Z351/(Q351*Mult*O351))</f>
        <v/>
      </c>
      <c r="AB351" s="20"/>
    </row>
    <row r="352" customFormat="false" ht="15" hidden="false" customHeight="false" outlineLevel="0" collapsed="false">
      <c r="A352" s="19"/>
      <c r="B352" s="20"/>
      <c r="C352" s="20"/>
      <c r="D352" s="19"/>
      <c r="E352" s="20"/>
      <c r="F352" s="21"/>
      <c r="G352" s="22"/>
      <c r="H352" s="22"/>
      <c r="I352" s="21"/>
      <c r="J352" s="21"/>
      <c r="K352" s="21"/>
      <c r="L352" s="23" t="str">
        <f aca="false">IF(I352="","",MIN(I352-J352,K352-I352))</f>
        <v/>
      </c>
      <c r="M352" s="22"/>
      <c r="N352" s="24"/>
      <c r="O352" s="20"/>
      <c r="P352" s="25" t="str">
        <f aca="false">IF(N352="","",IF(C352="Sell",N352*(1-TargetPct),N352*(1+TargetPct)))</f>
        <v/>
      </c>
      <c r="Q352" s="25" t="str">
        <f aca="false">IF(N352="","",IF(C352="Sell",L352-N352,N352))</f>
        <v/>
      </c>
      <c r="R352" s="25" t="str">
        <f aca="false">IF(N352="","",IF(C352="Sell",N352,L352-N352))</f>
        <v/>
      </c>
      <c r="S352" s="20"/>
      <c r="T352" s="24"/>
      <c r="U352" s="20"/>
      <c r="V352" s="21"/>
      <c r="W352" s="20"/>
      <c r="X352" s="26" t="str">
        <f aca="false">IF(OR(T352="",U352="SKIP"),"",IF(C352="Sell",(N352-T352),(T352-N352))*Mult*O352)</f>
        <v/>
      </c>
      <c r="Y352" s="26" t="str">
        <f aca="false">IF(X352="","",Legs*O352*IF(B352="SPX",CommSPX,CommSPY))</f>
        <v/>
      </c>
      <c r="Z352" s="26" t="str">
        <f aca="false">IF(X352="","",X352-Y352)</f>
        <v/>
      </c>
      <c r="AA352" s="27" t="str">
        <f aca="false">IF(OR(Z352="",Q352=0),"",Z352/(Q352*Mult*O352))</f>
        <v/>
      </c>
      <c r="AB352" s="20"/>
    </row>
    <row r="353" customFormat="false" ht="15" hidden="false" customHeight="false" outlineLevel="0" collapsed="false">
      <c r="A353" s="19"/>
      <c r="B353" s="20"/>
      <c r="C353" s="20"/>
      <c r="D353" s="19"/>
      <c r="E353" s="20"/>
      <c r="F353" s="21"/>
      <c r="G353" s="22"/>
      <c r="H353" s="22"/>
      <c r="I353" s="21"/>
      <c r="J353" s="21"/>
      <c r="K353" s="21"/>
      <c r="L353" s="23" t="str">
        <f aca="false">IF(I353="","",MIN(I353-J353,K353-I353))</f>
        <v/>
      </c>
      <c r="M353" s="22"/>
      <c r="N353" s="24"/>
      <c r="O353" s="20"/>
      <c r="P353" s="25" t="str">
        <f aca="false">IF(N353="","",IF(C353="Sell",N353*(1-TargetPct),N353*(1+TargetPct)))</f>
        <v/>
      </c>
      <c r="Q353" s="25" t="str">
        <f aca="false">IF(N353="","",IF(C353="Sell",L353-N353,N353))</f>
        <v/>
      </c>
      <c r="R353" s="25" t="str">
        <f aca="false">IF(N353="","",IF(C353="Sell",N353,L353-N353))</f>
        <v/>
      </c>
      <c r="S353" s="20"/>
      <c r="T353" s="24"/>
      <c r="U353" s="20"/>
      <c r="V353" s="21"/>
      <c r="W353" s="20"/>
      <c r="X353" s="26" t="str">
        <f aca="false">IF(OR(T353="",U353="SKIP"),"",IF(C353="Sell",(N353-T353),(T353-N353))*Mult*O353)</f>
        <v/>
      </c>
      <c r="Y353" s="26" t="str">
        <f aca="false">IF(X353="","",Legs*O353*IF(B353="SPX",CommSPX,CommSPY))</f>
        <v/>
      </c>
      <c r="Z353" s="26" t="str">
        <f aca="false">IF(X353="","",X353-Y353)</f>
        <v/>
      </c>
      <c r="AA353" s="27" t="str">
        <f aca="false">IF(OR(Z353="",Q353=0),"",Z353/(Q353*Mult*O353))</f>
        <v/>
      </c>
      <c r="AB353" s="20"/>
    </row>
    <row r="354" customFormat="false" ht="15" hidden="false" customHeight="false" outlineLevel="0" collapsed="false">
      <c r="A354" s="19"/>
      <c r="B354" s="20"/>
      <c r="C354" s="20"/>
      <c r="D354" s="19"/>
      <c r="E354" s="20"/>
      <c r="F354" s="21"/>
      <c r="G354" s="22"/>
      <c r="H354" s="22"/>
      <c r="I354" s="21"/>
      <c r="J354" s="21"/>
      <c r="K354" s="21"/>
      <c r="L354" s="23" t="str">
        <f aca="false">IF(I354="","",MIN(I354-J354,K354-I354))</f>
        <v/>
      </c>
      <c r="M354" s="22"/>
      <c r="N354" s="24"/>
      <c r="O354" s="20"/>
      <c r="P354" s="25" t="str">
        <f aca="false">IF(N354="","",IF(C354="Sell",N354*(1-TargetPct),N354*(1+TargetPct)))</f>
        <v/>
      </c>
      <c r="Q354" s="25" t="str">
        <f aca="false">IF(N354="","",IF(C354="Sell",L354-N354,N354))</f>
        <v/>
      </c>
      <c r="R354" s="25" t="str">
        <f aca="false">IF(N354="","",IF(C354="Sell",N354,L354-N354))</f>
        <v/>
      </c>
      <c r="S354" s="20"/>
      <c r="T354" s="24"/>
      <c r="U354" s="20"/>
      <c r="V354" s="21"/>
      <c r="W354" s="20"/>
      <c r="X354" s="26" t="str">
        <f aca="false">IF(OR(T354="",U354="SKIP"),"",IF(C354="Sell",(N354-T354),(T354-N354))*Mult*O354)</f>
        <v/>
      </c>
      <c r="Y354" s="26" t="str">
        <f aca="false">IF(X354="","",Legs*O354*IF(B354="SPX",CommSPX,CommSPY))</f>
        <v/>
      </c>
      <c r="Z354" s="26" t="str">
        <f aca="false">IF(X354="","",X354-Y354)</f>
        <v/>
      </c>
      <c r="AA354" s="27" t="str">
        <f aca="false">IF(OR(Z354="",Q354=0),"",Z354/(Q354*Mult*O354))</f>
        <v/>
      </c>
      <c r="AB354" s="20"/>
    </row>
    <row r="355" customFormat="false" ht="15" hidden="false" customHeight="false" outlineLevel="0" collapsed="false">
      <c r="A355" s="19"/>
      <c r="B355" s="20"/>
      <c r="C355" s="20"/>
      <c r="D355" s="19"/>
      <c r="E355" s="20"/>
      <c r="F355" s="21"/>
      <c r="G355" s="22"/>
      <c r="H355" s="22"/>
      <c r="I355" s="21"/>
      <c r="J355" s="21"/>
      <c r="K355" s="21"/>
      <c r="L355" s="23" t="str">
        <f aca="false">IF(I355="","",MIN(I355-J355,K355-I355))</f>
        <v/>
      </c>
      <c r="M355" s="22"/>
      <c r="N355" s="24"/>
      <c r="O355" s="20"/>
      <c r="P355" s="25" t="str">
        <f aca="false">IF(N355="","",IF(C355="Sell",N355*(1-TargetPct),N355*(1+TargetPct)))</f>
        <v/>
      </c>
      <c r="Q355" s="25" t="str">
        <f aca="false">IF(N355="","",IF(C355="Sell",L355-N355,N355))</f>
        <v/>
      </c>
      <c r="R355" s="25" t="str">
        <f aca="false">IF(N355="","",IF(C355="Sell",N355,L355-N355))</f>
        <v/>
      </c>
      <c r="S355" s="20"/>
      <c r="T355" s="24"/>
      <c r="U355" s="20"/>
      <c r="V355" s="21"/>
      <c r="W355" s="20"/>
      <c r="X355" s="26" t="str">
        <f aca="false">IF(OR(T355="",U355="SKIP"),"",IF(C355="Sell",(N355-T355),(T355-N355))*Mult*O355)</f>
        <v/>
      </c>
      <c r="Y355" s="26" t="str">
        <f aca="false">IF(X355="","",Legs*O355*IF(B355="SPX",CommSPX,CommSPY))</f>
        <v/>
      </c>
      <c r="Z355" s="26" t="str">
        <f aca="false">IF(X355="","",X355-Y355)</f>
        <v/>
      </c>
      <c r="AA355" s="27" t="str">
        <f aca="false">IF(OR(Z355="",Q355=0),"",Z355/(Q355*Mult*O355))</f>
        <v/>
      </c>
      <c r="AB355" s="20"/>
    </row>
    <row r="356" customFormat="false" ht="15" hidden="false" customHeight="false" outlineLevel="0" collapsed="false">
      <c r="A356" s="19"/>
      <c r="B356" s="20"/>
      <c r="C356" s="20"/>
      <c r="D356" s="19"/>
      <c r="E356" s="20"/>
      <c r="F356" s="21"/>
      <c r="G356" s="22"/>
      <c r="H356" s="22"/>
      <c r="I356" s="21"/>
      <c r="J356" s="21"/>
      <c r="K356" s="21"/>
      <c r="L356" s="23" t="str">
        <f aca="false">IF(I356="","",MIN(I356-J356,K356-I356))</f>
        <v/>
      </c>
      <c r="M356" s="22"/>
      <c r="N356" s="24"/>
      <c r="O356" s="20"/>
      <c r="P356" s="25" t="str">
        <f aca="false">IF(N356="","",IF(C356="Sell",N356*(1-TargetPct),N356*(1+TargetPct)))</f>
        <v/>
      </c>
      <c r="Q356" s="25" t="str">
        <f aca="false">IF(N356="","",IF(C356="Sell",L356-N356,N356))</f>
        <v/>
      </c>
      <c r="R356" s="25" t="str">
        <f aca="false">IF(N356="","",IF(C356="Sell",N356,L356-N356))</f>
        <v/>
      </c>
      <c r="S356" s="20"/>
      <c r="T356" s="24"/>
      <c r="U356" s="20"/>
      <c r="V356" s="21"/>
      <c r="W356" s="20"/>
      <c r="X356" s="26" t="str">
        <f aca="false">IF(OR(T356="",U356="SKIP"),"",IF(C356="Sell",(N356-T356),(T356-N356))*Mult*O356)</f>
        <v/>
      </c>
      <c r="Y356" s="26" t="str">
        <f aca="false">IF(X356="","",Legs*O356*IF(B356="SPX",CommSPX,CommSPY))</f>
        <v/>
      </c>
      <c r="Z356" s="26" t="str">
        <f aca="false">IF(X356="","",X356-Y356)</f>
        <v/>
      </c>
      <c r="AA356" s="27" t="str">
        <f aca="false">IF(OR(Z356="",Q356=0),"",Z356/(Q356*Mult*O356))</f>
        <v/>
      </c>
      <c r="AB356" s="20"/>
    </row>
    <row r="357" customFormat="false" ht="15" hidden="false" customHeight="false" outlineLevel="0" collapsed="false">
      <c r="A357" s="19"/>
      <c r="B357" s="20"/>
      <c r="C357" s="20"/>
      <c r="D357" s="19"/>
      <c r="E357" s="20"/>
      <c r="F357" s="21"/>
      <c r="G357" s="22"/>
      <c r="H357" s="22"/>
      <c r="I357" s="21"/>
      <c r="J357" s="21"/>
      <c r="K357" s="21"/>
      <c r="L357" s="23" t="str">
        <f aca="false">IF(I357="","",MIN(I357-J357,K357-I357))</f>
        <v/>
      </c>
      <c r="M357" s="22"/>
      <c r="N357" s="24"/>
      <c r="O357" s="20"/>
      <c r="P357" s="25" t="str">
        <f aca="false">IF(N357="","",IF(C357="Sell",N357*(1-TargetPct),N357*(1+TargetPct)))</f>
        <v/>
      </c>
      <c r="Q357" s="25" t="str">
        <f aca="false">IF(N357="","",IF(C357="Sell",L357-N357,N357))</f>
        <v/>
      </c>
      <c r="R357" s="25" t="str">
        <f aca="false">IF(N357="","",IF(C357="Sell",N357,L357-N357))</f>
        <v/>
      </c>
      <c r="S357" s="20"/>
      <c r="T357" s="24"/>
      <c r="U357" s="20"/>
      <c r="V357" s="21"/>
      <c r="W357" s="20"/>
      <c r="X357" s="26" t="str">
        <f aca="false">IF(OR(T357="",U357="SKIP"),"",IF(C357="Sell",(N357-T357),(T357-N357))*Mult*O357)</f>
        <v/>
      </c>
      <c r="Y357" s="26" t="str">
        <f aca="false">IF(X357="","",Legs*O357*IF(B357="SPX",CommSPX,CommSPY))</f>
        <v/>
      </c>
      <c r="Z357" s="26" t="str">
        <f aca="false">IF(X357="","",X357-Y357)</f>
        <v/>
      </c>
      <c r="AA357" s="27" t="str">
        <f aca="false">IF(OR(Z357="",Q357=0),"",Z357/(Q357*Mult*O357))</f>
        <v/>
      </c>
      <c r="AB357" s="20"/>
    </row>
    <row r="358" customFormat="false" ht="15" hidden="false" customHeight="false" outlineLevel="0" collapsed="false">
      <c r="A358" s="19"/>
      <c r="B358" s="20"/>
      <c r="C358" s="20"/>
      <c r="D358" s="19"/>
      <c r="E358" s="20"/>
      <c r="F358" s="21"/>
      <c r="G358" s="22"/>
      <c r="H358" s="22"/>
      <c r="I358" s="21"/>
      <c r="J358" s="21"/>
      <c r="K358" s="21"/>
      <c r="L358" s="23" t="str">
        <f aca="false">IF(I358="","",MIN(I358-J358,K358-I358))</f>
        <v/>
      </c>
      <c r="M358" s="22"/>
      <c r="N358" s="24"/>
      <c r="O358" s="20"/>
      <c r="P358" s="25" t="str">
        <f aca="false">IF(N358="","",IF(C358="Sell",N358*(1-TargetPct),N358*(1+TargetPct)))</f>
        <v/>
      </c>
      <c r="Q358" s="25" t="str">
        <f aca="false">IF(N358="","",IF(C358="Sell",L358-N358,N358))</f>
        <v/>
      </c>
      <c r="R358" s="25" t="str">
        <f aca="false">IF(N358="","",IF(C358="Sell",N358,L358-N358))</f>
        <v/>
      </c>
      <c r="S358" s="20"/>
      <c r="T358" s="24"/>
      <c r="U358" s="20"/>
      <c r="V358" s="21"/>
      <c r="W358" s="20"/>
      <c r="X358" s="26" t="str">
        <f aca="false">IF(OR(T358="",U358="SKIP"),"",IF(C358="Sell",(N358-T358),(T358-N358))*Mult*O358)</f>
        <v/>
      </c>
      <c r="Y358" s="26" t="str">
        <f aca="false">IF(X358="","",Legs*O358*IF(B358="SPX",CommSPX,CommSPY))</f>
        <v/>
      </c>
      <c r="Z358" s="26" t="str">
        <f aca="false">IF(X358="","",X358-Y358)</f>
        <v/>
      </c>
      <c r="AA358" s="27" t="str">
        <f aca="false">IF(OR(Z358="",Q358=0),"",Z358/(Q358*Mult*O358))</f>
        <v/>
      </c>
      <c r="AB358" s="20"/>
    </row>
    <row r="359" customFormat="false" ht="15" hidden="false" customHeight="false" outlineLevel="0" collapsed="false">
      <c r="A359" s="19"/>
      <c r="B359" s="20"/>
      <c r="C359" s="20"/>
      <c r="D359" s="19"/>
      <c r="E359" s="20"/>
      <c r="F359" s="21"/>
      <c r="G359" s="22"/>
      <c r="H359" s="22"/>
      <c r="I359" s="21"/>
      <c r="J359" s="21"/>
      <c r="K359" s="21"/>
      <c r="L359" s="23" t="str">
        <f aca="false">IF(I359="","",MIN(I359-J359,K359-I359))</f>
        <v/>
      </c>
      <c r="M359" s="22"/>
      <c r="N359" s="24"/>
      <c r="O359" s="20"/>
      <c r="P359" s="25" t="str">
        <f aca="false">IF(N359="","",IF(C359="Sell",N359*(1-TargetPct),N359*(1+TargetPct)))</f>
        <v/>
      </c>
      <c r="Q359" s="25" t="str">
        <f aca="false">IF(N359="","",IF(C359="Sell",L359-N359,N359))</f>
        <v/>
      </c>
      <c r="R359" s="25" t="str">
        <f aca="false">IF(N359="","",IF(C359="Sell",N359,L359-N359))</f>
        <v/>
      </c>
      <c r="S359" s="20"/>
      <c r="T359" s="24"/>
      <c r="U359" s="20"/>
      <c r="V359" s="21"/>
      <c r="W359" s="20"/>
      <c r="X359" s="26" t="str">
        <f aca="false">IF(OR(T359="",U359="SKIP"),"",IF(C359="Sell",(N359-T359),(T359-N359))*Mult*O359)</f>
        <v/>
      </c>
      <c r="Y359" s="26" t="str">
        <f aca="false">IF(X359="","",Legs*O359*IF(B359="SPX",CommSPX,CommSPY))</f>
        <v/>
      </c>
      <c r="Z359" s="26" t="str">
        <f aca="false">IF(X359="","",X359-Y359)</f>
        <v/>
      </c>
      <c r="AA359" s="27" t="str">
        <f aca="false">IF(OR(Z359="",Q359=0),"",Z359/(Q359*Mult*O359))</f>
        <v/>
      </c>
      <c r="AB359" s="20"/>
    </row>
    <row r="360" customFormat="false" ht="15" hidden="false" customHeight="false" outlineLevel="0" collapsed="false">
      <c r="A360" s="19"/>
      <c r="B360" s="20"/>
      <c r="C360" s="20"/>
      <c r="D360" s="19"/>
      <c r="E360" s="20"/>
      <c r="F360" s="21"/>
      <c r="G360" s="22"/>
      <c r="H360" s="22"/>
      <c r="I360" s="21"/>
      <c r="J360" s="21"/>
      <c r="K360" s="21"/>
      <c r="L360" s="23" t="str">
        <f aca="false">IF(I360="","",MIN(I360-J360,K360-I360))</f>
        <v/>
      </c>
      <c r="M360" s="22"/>
      <c r="N360" s="24"/>
      <c r="O360" s="20"/>
      <c r="P360" s="25" t="str">
        <f aca="false">IF(N360="","",IF(C360="Sell",N360*(1-TargetPct),N360*(1+TargetPct)))</f>
        <v/>
      </c>
      <c r="Q360" s="25" t="str">
        <f aca="false">IF(N360="","",IF(C360="Sell",L360-N360,N360))</f>
        <v/>
      </c>
      <c r="R360" s="25" t="str">
        <f aca="false">IF(N360="","",IF(C360="Sell",N360,L360-N360))</f>
        <v/>
      </c>
      <c r="S360" s="20"/>
      <c r="T360" s="24"/>
      <c r="U360" s="20"/>
      <c r="V360" s="21"/>
      <c r="W360" s="20"/>
      <c r="X360" s="26" t="str">
        <f aca="false">IF(OR(T360="",U360="SKIP"),"",IF(C360="Sell",(N360-T360),(T360-N360))*Mult*O360)</f>
        <v/>
      </c>
      <c r="Y360" s="26" t="str">
        <f aca="false">IF(X360="","",Legs*O360*IF(B360="SPX",CommSPX,CommSPY))</f>
        <v/>
      </c>
      <c r="Z360" s="26" t="str">
        <f aca="false">IF(X360="","",X360-Y360)</f>
        <v/>
      </c>
      <c r="AA360" s="27" t="str">
        <f aca="false">IF(OR(Z360="",Q360=0),"",Z360/(Q360*Mult*O360))</f>
        <v/>
      </c>
      <c r="AB360" s="20"/>
    </row>
    <row r="361" customFormat="false" ht="15" hidden="false" customHeight="false" outlineLevel="0" collapsed="false">
      <c r="A361" s="19"/>
      <c r="B361" s="20"/>
      <c r="C361" s="20"/>
      <c r="D361" s="19"/>
      <c r="E361" s="20"/>
      <c r="F361" s="21"/>
      <c r="G361" s="22"/>
      <c r="H361" s="22"/>
      <c r="I361" s="21"/>
      <c r="J361" s="21"/>
      <c r="K361" s="21"/>
      <c r="L361" s="23" t="str">
        <f aca="false">IF(I361="","",MIN(I361-J361,K361-I361))</f>
        <v/>
      </c>
      <c r="M361" s="22"/>
      <c r="N361" s="24"/>
      <c r="O361" s="20"/>
      <c r="P361" s="25" t="str">
        <f aca="false">IF(N361="","",IF(C361="Sell",N361*(1-TargetPct),N361*(1+TargetPct)))</f>
        <v/>
      </c>
      <c r="Q361" s="25" t="str">
        <f aca="false">IF(N361="","",IF(C361="Sell",L361-N361,N361))</f>
        <v/>
      </c>
      <c r="R361" s="25" t="str">
        <f aca="false">IF(N361="","",IF(C361="Sell",N361,L361-N361))</f>
        <v/>
      </c>
      <c r="S361" s="20"/>
      <c r="T361" s="24"/>
      <c r="U361" s="20"/>
      <c r="V361" s="21"/>
      <c r="W361" s="20"/>
      <c r="X361" s="26" t="str">
        <f aca="false">IF(OR(T361="",U361="SKIP"),"",IF(C361="Sell",(N361-T361),(T361-N361))*Mult*O361)</f>
        <v/>
      </c>
      <c r="Y361" s="26" t="str">
        <f aca="false">IF(X361="","",Legs*O361*IF(B361="SPX",CommSPX,CommSPY))</f>
        <v/>
      </c>
      <c r="Z361" s="26" t="str">
        <f aca="false">IF(X361="","",X361-Y361)</f>
        <v/>
      </c>
      <c r="AA361" s="27" t="str">
        <f aca="false">IF(OR(Z361="",Q361=0),"",Z361/(Q361*Mult*O361))</f>
        <v/>
      </c>
      <c r="AB361" s="20"/>
    </row>
    <row r="362" customFormat="false" ht="15" hidden="false" customHeight="false" outlineLevel="0" collapsed="false">
      <c r="A362" s="19"/>
      <c r="B362" s="20"/>
      <c r="C362" s="20"/>
      <c r="D362" s="19"/>
      <c r="E362" s="20"/>
      <c r="F362" s="21"/>
      <c r="G362" s="22"/>
      <c r="H362" s="22"/>
      <c r="I362" s="21"/>
      <c r="J362" s="21"/>
      <c r="K362" s="21"/>
      <c r="L362" s="23" t="str">
        <f aca="false">IF(I362="","",MIN(I362-J362,K362-I362))</f>
        <v/>
      </c>
      <c r="M362" s="22"/>
      <c r="N362" s="24"/>
      <c r="O362" s="20"/>
      <c r="P362" s="25" t="str">
        <f aca="false">IF(N362="","",IF(C362="Sell",N362*(1-TargetPct),N362*(1+TargetPct)))</f>
        <v/>
      </c>
      <c r="Q362" s="25" t="str">
        <f aca="false">IF(N362="","",IF(C362="Sell",L362-N362,N362))</f>
        <v/>
      </c>
      <c r="R362" s="25" t="str">
        <f aca="false">IF(N362="","",IF(C362="Sell",N362,L362-N362))</f>
        <v/>
      </c>
      <c r="S362" s="20"/>
      <c r="T362" s="24"/>
      <c r="U362" s="20"/>
      <c r="V362" s="21"/>
      <c r="W362" s="20"/>
      <c r="X362" s="26" t="str">
        <f aca="false">IF(OR(T362="",U362="SKIP"),"",IF(C362="Sell",(N362-T362),(T362-N362))*Mult*O362)</f>
        <v/>
      </c>
      <c r="Y362" s="26" t="str">
        <f aca="false">IF(X362="","",Legs*O362*IF(B362="SPX",CommSPX,CommSPY))</f>
        <v/>
      </c>
      <c r="Z362" s="26" t="str">
        <f aca="false">IF(X362="","",X362-Y362)</f>
        <v/>
      </c>
      <c r="AA362" s="27" t="str">
        <f aca="false">IF(OR(Z362="",Q362=0),"",Z362/(Q362*Mult*O362))</f>
        <v/>
      </c>
      <c r="AB362" s="20"/>
    </row>
    <row r="363" customFormat="false" ht="15" hidden="false" customHeight="false" outlineLevel="0" collapsed="false">
      <c r="A363" s="19"/>
      <c r="B363" s="20"/>
      <c r="C363" s="20"/>
      <c r="D363" s="19"/>
      <c r="E363" s="20"/>
      <c r="F363" s="21"/>
      <c r="G363" s="22"/>
      <c r="H363" s="22"/>
      <c r="I363" s="21"/>
      <c r="J363" s="21"/>
      <c r="K363" s="21"/>
      <c r="L363" s="23" t="str">
        <f aca="false">IF(I363="","",MIN(I363-J363,K363-I363))</f>
        <v/>
      </c>
      <c r="M363" s="22"/>
      <c r="N363" s="24"/>
      <c r="O363" s="20"/>
      <c r="P363" s="25" t="str">
        <f aca="false">IF(N363="","",IF(C363="Sell",N363*(1-TargetPct),N363*(1+TargetPct)))</f>
        <v/>
      </c>
      <c r="Q363" s="25" t="str">
        <f aca="false">IF(N363="","",IF(C363="Sell",L363-N363,N363))</f>
        <v/>
      </c>
      <c r="R363" s="25" t="str">
        <f aca="false">IF(N363="","",IF(C363="Sell",N363,L363-N363))</f>
        <v/>
      </c>
      <c r="S363" s="20"/>
      <c r="T363" s="24"/>
      <c r="U363" s="20"/>
      <c r="V363" s="21"/>
      <c r="W363" s="20"/>
      <c r="X363" s="26" t="str">
        <f aca="false">IF(OR(T363="",U363="SKIP"),"",IF(C363="Sell",(N363-T363),(T363-N363))*Mult*O363)</f>
        <v/>
      </c>
      <c r="Y363" s="26" t="str">
        <f aca="false">IF(X363="","",Legs*O363*IF(B363="SPX",CommSPX,CommSPY))</f>
        <v/>
      </c>
      <c r="Z363" s="26" t="str">
        <f aca="false">IF(X363="","",X363-Y363)</f>
        <v/>
      </c>
      <c r="AA363" s="27" t="str">
        <f aca="false">IF(OR(Z363="",Q363=0),"",Z363/(Q363*Mult*O363))</f>
        <v/>
      </c>
      <c r="AB363" s="20"/>
    </row>
    <row r="364" customFormat="false" ht="15" hidden="false" customHeight="false" outlineLevel="0" collapsed="false">
      <c r="A364" s="19"/>
      <c r="B364" s="20"/>
      <c r="C364" s="20"/>
      <c r="D364" s="19"/>
      <c r="E364" s="20"/>
      <c r="F364" s="21"/>
      <c r="G364" s="22"/>
      <c r="H364" s="22"/>
      <c r="I364" s="21"/>
      <c r="J364" s="21"/>
      <c r="K364" s="21"/>
      <c r="L364" s="23" t="str">
        <f aca="false">IF(I364="","",MIN(I364-J364,K364-I364))</f>
        <v/>
      </c>
      <c r="M364" s="22"/>
      <c r="N364" s="24"/>
      <c r="O364" s="20"/>
      <c r="P364" s="25" t="str">
        <f aca="false">IF(N364="","",IF(C364="Sell",N364*(1-TargetPct),N364*(1+TargetPct)))</f>
        <v/>
      </c>
      <c r="Q364" s="25" t="str">
        <f aca="false">IF(N364="","",IF(C364="Sell",L364-N364,N364))</f>
        <v/>
      </c>
      <c r="R364" s="25" t="str">
        <f aca="false">IF(N364="","",IF(C364="Sell",N364,L364-N364))</f>
        <v/>
      </c>
      <c r="S364" s="20"/>
      <c r="T364" s="24"/>
      <c r="U364" s="20"/>
      <c r="V364" s="21"/>
      <c r="W364" s="20"/>
      <c r="X364" s="26" t="str">
        <f aca="false">IF(OR(T364="",U364="SKIP"),"",IF(C364="Sell",(N364-T364),(T364-N364))*Mult*O364)</f>
        <v/>
      </c>
      <c r="Y364" s="26" t="str">
        <f aca="false">IF(X364="","",Legs*O364*IF(B364="SPX",CommSPX,CommSPY))</f>
        <v/>
      </c>
      <c r="Z364" s="26" t="str">
        <f aca="false">IF(X364="","",X364-Y364)</f>
        <v/>
      </c>
      <c r="AA364" s="27" t="str">
        <f aca="false">IF(OR(Z364="",Q364=0),"",Z364/(Q364*Mult*O364))</f>
        <v/>
      </c>
      <c r="AB364" s="20"/>
    </row>
    <row r="365" customFormat="false" ht="15" hidden="false" customHeight="false" outlineLevel="0" collapsed="false">
      <c r="A365" s="19"/>
      <c r="B365" s="20"/>
      <c r="C365" s="20"/>
      <c r="D365" s="19"/>
      <c r="E365" s="20"/>
      <c r="F365" s="21"/>
      <c r="G365" s="22"/>
      <c r="H365" s="22"/>
      <c r="I365" s="21"/>
      <c r="J365" s="21"/>
      <c r="K365" s="21"/>
      <c r="L365" s="23" t="str">
        <f aca="false">IF(I365="","",MIN(I365-J365,K365-I365))</f>
        <v/>
      </c>
      <c r="M365" s="22"/>
      <c r="N365" s="24"/>
      <c r="O365" s="20"/>
      <c r="P365" s="25" t="str">
        <f aca="false">IF(N365="","",IF(C365="Sell",N365*(1-TargetPct),N365*(1+TargetPct)))</f>
        <v/>
      </c>
      <c r="Q365" s="25" t="str">
        <f aca="false">IF(N365="","",IF(C365="Sell",L365-N365,N365))</f>
        <v/>
      </c>
      <c r="R365" s="25" t="str">
        <f aca="false">IF(N365="","",IF(C365="Sell",N365,L365-N365))</f>
        <v/>
      </c>
      <c r="S365" s="20"/>
      <c r="T365" s="24"/>
      <c r="U365" s="20"/>
      <c r="V365" s="21"/>
      <c r="W365" s="20"/>
      <c r="X365" s="26" t="str">
        <f aca="false">IF(OR(T365="",U365="SKIP"),"",IF(C365="Sell",(N365-T365),(T365-N365))*Mult*O365)</f>
        <v/>
      </c>
      <c r="Y365" s="26" t="str">
        <f aca="false">IF(X365="","",Legs*O365*IF(B365="SPX",CommSPX,CommSPY))</f>
        <v/>
      </c>
      <c r="Z365" s="26" t="str">
        <f aca="false">IF(X365="","",X365-Y365)</f>
        <v/>
      </c>
      <c r="AA365" s="27" t="str">
        <f aca="false">IF(OR(Z365="",Q365=0),"",Z365/(Q365*Mult*O365))</f>
        <v/>
      </c>
      <c r="AB365" s="20"/>
    </row>
    <row r="366" customFormat="false" ht="15" hidden="false" customHeight="false" outlineLevel="0" collapsed="false">
      <c r="A366" s="19"/>
      <c r="B366" s="20"/>
      <c r="C366" s="20"/>
      <c r="D366" s="19"/>
      <c r="E366" s="20"/>
      <c r="F366" s="21"/>
      <c r="G366" s="22"/>
      <c r="H366" s="22"/>
      <c r="I366" s="21"/>
      <c r="J366" s="21"/>
      <c r="K366" s="21"/>
      <c r="L366" s="23" t="str">
        <f aca="false">IF(I366="","",MIN(I366-J366,K366-I366))</f>
        <v/>
      </c>
      <c r="M366" s="22"/>
      <c r="N366" s="24"/>
      <c r="O366" s="20"/>
      <c r="P366" s="25" t="str">
        <f aca="false">IF(N366="","",IF(C366="Sell",N366*(1-TargetPct),N366*(1+TargetPct)))</f>
        <v/>
      </c>
      <c r="Q366" s="25" t="str">
        <f aca="false">IF(N366="","",IF(C366="Sell",L366-N366,N366))</f>
        <v/>
      </c>
      <c r="R366" s="25" t="str">
        <f aca="false">IF(N366="","",IF(C366="Sell",N366,L366-N366))</f>
        <v/>
      </c>
      <c r="S366" s="20"/>
      <c r="T366" s="24"/>
      <c r="U366" s="20"/>
      <c r="V366" s="21"/>
      <c r="W366" s="20"/>
      <c r="X366" s="26" t="str">
        <f aca="false">IF(OR(T366="",U366="SKIP"),"",IF(C366="Sell",(N366-T366),(T366-N366))*Mult*O366)</f>
        <v/>
      </c>
      <c r="Y366" s="26" t="str">
        <f aca="false">IF(X366="","",Legs*O366*IF(B366="SPX",CommSPX,CommSPY))</f>
        <v/>
      </c>
      <c r="Z366" s="26" t="str">
        <f aca="false">IF(X366="","",X366-Y366)</f>
        <v/>
      </c>
      <c r="AA366" s="27" t="str">
        <f aca="false">IF(OR(Z366="",Q366=0),"",Z366/(Q366*Mult*O366))</f>
        <v/>
      </c>
      <c r="AB366" s="20"/>
    </row>
    <row r="367" customFormat="false" ht="15" hidden="false" customHeight="false" outlineLevel="0" collapsed="false">
      <c r="A367" s="19"/>
      <c r="B367" s="20"/>
      <c r="C367" s="20"/>
      <c r="D367" s="19"/>
      <c r="E367" s="20"/>
      <c r="F367" s="21"/>
      <c r="G367" s="22"/>
      <c r="H367" s="22"/>
      <c r="I367" s="21"/>
      <c r="J367" s="21"/>
      <c r="K367" s="21"/>
      <c r="L367" s="23" t="str">
        <f aca="false">IF(I367="","",MIN(I367-J367,K367-I367))</f>
        <v/>
      </c>
      <c r="M367" s="22"/>
      <c r="N367" s="24"/>
      <c r="O367" s="20"/>
      <c r="P367" s="25" t="str">
        <f aca="false">IF(N367="","",IF(C367="Sell",N367*(1-TargetPct),N367*(1+TargetPct)))</f>
        <v/>
      </c>
      <c r="Q367" s="25" t="str">
        <f aca="false">IF(N367="","",IF(C367="Sell",L367-N367,N367))</f>
        <v/>
      </c>
      <c r="R367" s="25" t="str">
        <f aca="false">IF(N367="","",IF(C367="Sell",N367,L367-N367))</f>
        <v/>
      </c>
      <c r="S367" s="20"/>
      <c r="T367" s="24"/>
      <c r="U367" s="20"/>
      <c r="V367" s="21"/>
      <c r="W367" s="20"/>
      <c r="X367" s="26" t="str">
        <f aca="false">IF(OR(T367="",U367="SKIP"),"",IF(C367="Sell",(N367-T367),(T367-N367))*Mult*O367)</f>
        <v/>
      </c>
      <c r="Y367" s="26" t="str">
        <f aca="false">IF(X367="","",Legs*O367*IF(B367="SPX",CommSPX,CommSPY))</f>
        <v/>
      </c>
      <c r="Z367" s="26" t="str">
        <f aca="false">IF(X367="","",X367-Y367)</f>
        <v/>
      </c>
      <c r="AA367" s="27" t="str">
        <f aca="false">IF(OR(Z367="",Q367=0),"",Z367/(Q367*Mult*O367))</f>
        <v/>
      </c>
      <c r="AB367" s="20"/>
    </row>
    <row r="368" customFormat="false" ht="15" hidden="false" customHeight="false" outlineLevel="0" collapsed="false">
      <c r="A368" s="19"/>
      <c r="B368" s="20"/>
      <c r="C368" s="20"/>
      <c r="D368" s="19"/>
      <c r="E368" s="20"/>
      <c r="F368" s="21"/>
      <c r="G368" s="22"/>
      <c r="H368" s="22"/>
      <c r="I368" s="21"/>
      <c r="J368" s="21"/>
      <c r="K368" s="21"/>
      <c r="L368" s="23" t="str">
        <f aca="false">IF(I368="","",MIN(I368-J368,K368-I368))</f>
        <v/>
      </c>
      <c r="M368" s="22"/>
      <c r="N368" s="24"/>
      <c r="O368" s="20"/>
      <c r="P368" s="25" t="str">
        <f aca="false">IF(N368="","",IF(C368="Sell",N368*(1-TargetPct),N368*(1+TargetPct)))</f>
        <v/>
      </c>
      <c r="Q368" s="25" t="str">
        <f aca="false">IF(N368="","",IF(C368="Sell",L368-N368,N368))</f>
        <v/>
      </c>
      <c r="R368" s="25" t="str">
        <f aca="false">IF(N368="","",IF(C368="Sell",N368,L368-N368))</f>
        <v/>
      </c>
      <c r="S368" s="20"/>
      <c r="T368" s="24"/>
      <c r="U368" s="20"/>
      <c r="V368" s="21"/>
      <c r="W368" s="20"/>
      <c r="X368" s="26" t="str">
        <f aca="false">IF(OR(T368="",U368="SKIP"),"",IF(C368="Sell",(N368-T368),(T368-N368))*Mult*O368)</f>
        <v/>
      </c>
      <c r="Y368" s="26" t="str">
        <f aca="false">IF(X368="","",Legs*O368*IF(B368="SPX",CommSPX,CommSPY))</f>
        <v/>
      </c>
      <c r="Z368" s="26" t="str">
        <f aca="false">IF(X368="","",X368-Y368)</f>
        <v/>
      </c>
      <c r="AA368" s="27" t="str">
        <f aca="false">IF(OR(Z368="",Q368=0),"",Z368/(Q368*Mult*O368))</f>
        <v/>
      </c>
      <c r="AB368" s="20"/>
    </row>
    <row r="369" customFormat="false" ht="15" hidden="false" customHeight="false" outlineLevel="0" collapsed="false">
      <c r="A369" s="19"/>
      <c r="B369" s="20"/>
      <c r="C369" s="20"/>
      <c r="D369" s="19"/>
      <c r="E369" s="20"/>
      <c r="F369" s="21"/>
      <c r="G369" s="22"/>
      <c r="H369" s="22"/>
      <c r="I369" s="21"/>
      <c r="J369" s="21"/>
      <c r="K369" s="21"/>
      <c r="L369" s="23" t="str">
        <f aca="false">IF(I369="","",MIN(I369-J369,K369-I369))</f>
        <v/>
      </c>
      <c r="M369" s="22"/>
      <c r="N369" s="24"/>
      <c r="O369" s="20"/>
      <c r="P369" s="25" t="str">
        <f aca="false">IF(N369="","",IF(C369="Sell",N369*(1-TargetPct),N369*(1+TargetPct)))</f>
        <v/>
      </c>
      <c r="Q369" s="25" t="str">
        <f aca="false">IF(N369="","",IF(C369="Sell",L369-N369,N369))</f>
        <v/>
      </c>
      <c r="R369" s="25" t="str">
        <f aca="false">IF(N369="","",IF(C369="Sell",N369,L369-N369))</f>
        <v/>
      </c>
      <c r="S369" s="20"/>
      <c r="T369" s="24"/>
      <c r="U369" s="20"/>
      <c r="V369" s="21"/>
      <c r="W369" s="20"/>
      <c r="X369" s="26" t="str">
        <f aca="false">IF(OR(T369="",U369="SKIP"),"",IF(C369="Sell",(N369-T369),(T369-N369))*Mult*O369)</f>
        <v/>
      </c>
      <c r="Y369" s="26" t="str">
        <f aca="false">IF(X369="","",Legs*O369*IF(B369="SPX",CommSPX,CommSPY))</f>
        <v/>
      </c>
      <c r="Z369" s="26" t="str">
        <f aca="false">IF(X369="","",X369-Y369)</f>
        <v/>
      </c>
      <c r="AA369" s="27" t="str">
        <f aca="false">IF(OR(Z369="",Q369=0),"",Z369/(Q369*Mult*O369))</f>
        <v/>
      </c>
      <c r="AB369" s="20"/>
    </row>
    <row r="370" customFormat="false" ht="15" hidden="false" customHeight="false" outlineLevel="0" collapsed="false">
      <c r="A370" s="19"/>
      <c r="B370" s="20"/>
      <c r="C370" s="20"/>
      <c r="D370" s="19"/>
      <c r="E370" s="20"/>
      <c r="F370" s="21"/>
      <c r="G370" s="22"/>
      <c r="H370" s="22"/>
      <c r="I370" s="21"/>
      <c r="J370" s="21"/>
      <c r="K370" s="21"/>
      <c r="L370" s="23" t="str">
        <f aca="false">IF(I370="","",MIN(I370-J370,K370-I370))</f>
        <v/>
      </c>
      <c r="M370" s="22"/>
      <c r="N370" s="24"/>
      <c r="O370" s="20"/>
      <c r="P370" s="25" t="str">
        <f aca="false">IF(N370="","",IF(C370="Sell",N370*(1-TargetPct),N370*(1+TargetPct)))</f>
        <v/>
      </c>
      <c r="Q370" s="25" t="str">
        <f aca="false">IF(N370="","",IF(C370="Sell",L370-N370,N370))</f>
        <v/>
      </c>
      <c r="R370" s="25" t="str">
        <f aca="false">IF(N370="","",IF(C370="Sell",N370,L370-N370))</f>
        <v/>
      </c>
      <c r="S370" s="20"/>
      <c r="T370" s="24"/>
      <c r="U370" s="20"/>
      <c r="V370" s="21"/>
      <c r="W370" s="20"/>
      <c r="X370" s="26" t="str">
        <f aca="false">IF(OR(T370="",U370="SKIP"),"",IF(C370="Sell",(N370-T370),(T370-N370))*Mult*O370)</f>
        <v/>
      </c>
      <c r="Y370" s="26" t="str">
        <f aca="false">IF(X370="","",Legs*O370*IF(B370="SPX",CommSPX,CommSPY))</f>
        <v/>
      </c>
      <c r="Z370" s="26" t="str">
        <f aca="false">IF(X370="","",X370-Y370)</f>
        <v/>
      </c>
      <c r="AA370" s="27" t="str">
        <f aca="false">IF(OR(Z370="",Q370=0),"",Z370/(Q370*Mult*O370))</f>
        <v/>
      </c>
      <c r="AB370" s="20"/>
    </row>
    <row r="371" customFormat="false" ht="15" hidden="false" customHeight="false" outlineLevel="0" collapsed="false">
      <c r="A371" s="19"/>
      <c r="B371" s="20"/>
      <c r="C371" s="20"/>
      <c r="D371" s="19"/>
      <c r="E371" s="20"/>
      <c r="F371" s="21"/>
      <c r="G371" s="22"/>
      <c r="H371" s="22"/>
      <c r="I371" s="21"/>
      <c r="J371" s="21"/>
      <c r="K371" s="21"/>
      <c r="L371" s="23" t="str">
        <f aca="false">IF(I371="","",MIN(I371-J371,K371-I371))</f>
        <v/>
      </c>
      <c r="M371" s="22"/>
      <c r="N371" s="24"/>
      <c r="O371" s="20"/>
      <c r="P371" s="25" t="str">
        <f aca="false">IF(N371="","",IF(C371="Sell",N371*(1-TargetPct),N371*(1+TargetPct)))</f>
        <v/>
      </c>
      <c r="Q371" s="25" t="str">
        <f aca="false">IF(N371="","",IF(C371="Sell",L371-N371,N371))</f>
        <v/>
      </c>
      <c r="R371" s="25" t="str">
        <f aca="false">IF(N371="","",IF(C371="Sell",N371,L371-N371))</f>
        <v/>
      </c>
      <c r="S371" s="20"/>
      <c r="T371" s="24"/>
      <c r="U371" s="20"/>
      <c r="V371" s="21"/>
      <c r="W371" s="20"/>
      <c r="X371" s="26" t="str">
        <f aca="false">IF(OR(T371="",U371="SKIP"),"",IF(C371="Sell",(N371-T371),(T371-N371))*Mult*O371)</f>
        <v/>
      </c>
      <c r="Y371" s="26" t="str">
        <f aca="false">IF(X371="","",Legs*O371*IF(B371="SPX",CommSPX,CommSPY))</f>
        <v/>
      </c>
      <c r="Z371" s="26" t="str">
        <f aca="false">IF(X371="","",X371-Y371)</f>
        <v/>
      </c>
      <c r="AA371" s="27" t="str">
        <f aca="false">IF(OR(Z371="",Q371=0),"",Z371/(Q371*Mult*O371))</f>
        <v/>
      </c>
      <c r="AB371" s="20"/>
    </row>
    <row r="372" customFormat="false" ht="15" hidden="false" customHeight="false" outlineLevel="0" collapsed="false">
      <c r="A372" s="19"/>
      <c r="B372" s="20"/>
      <c r="C372" s="20"/>
      <c r="D372" s="19"/>
      <c r="E372" s="20"/>
      <c r="F372" s="21"/>
      <c r="G372" s="22"/>
      <c r="H372" s="22"/>
      <c r="I372" s="21"/>
      <c r="J372" s="21"/>
      <c r="K372" s="21"/>
      <c r="L372" s="23" t="str">
        <f aca="false">IF(I372="","",MIN(I372-J372,K372-I372))</f>
        <v/>
      </c>
      <c r="M372" s="22"/>
      <c r="N372" s="24"/>
      <c r="O372" s="20"/>
      <c r="P372" s="25" t="str">
        <f aca="false">IF(N372="","",IF(C372="Sell",N372*(1-TargetPct),N372*(1+TargetPct)))</f>
        <v/>
      </c>
      <c r="Q372" s="25" t="str">
        <f aca="false">IF(N372="","",IF(C372="Sell",L372-N372,N372))</f>
        <v/>
      </c>
      <c r="R372" s="25" t="str">
        <f aca="false">IF(N372="","",IF(C372="Sell",N372,L372-N372))</f>
        <v/>
      </c>
      <c r="S372" s="20"/>
      <c r="T372" s="24"/>
      <c r="U372" s="20"/>
      <c r="V372" s="21"/>
      <c r="W372" s="20"/>
      <c r="X372" s="26" t="str">
        <f aca="false">IF(OR(T372="",U372="SKIP"),"",IF(C372="Sell",(N372-T372),(T372-N372))*Mult*O372)</f>
        <v/>
      </c>
      <c r="Y372" s="26" t="str">
        <f aca="false">IF(X372="","",Legs*O372*IF(B372="SPX",CommSPX,CommSPY))</f>
        <v/>
      </c>
      <c r="Z372" s="26" t="str">
        <f aca="false">IF(X372="","",X372-Y372)</f>
        <v/>
      </c>
      <c r="AA372" s="27" t="str">
        <f aca="false">IF(OR(Z372="",Q372=0),"",Z372/(Q372*Mult*O372))</f>
        <v/>
      </c>
      <c r="AB372" s="20"/>
    </row>
    <row r="373" customFormat="false" ht="15" hidden="false" customHeight="false" outlineLevel="0" collapsed="false">
      <c r="A373" s="19"/>
      <c r="B373" s="20"/>
      <c r="C373" s="20"/>
      <c r="D373" s="19"/>
      <c r="E373" s="20"/>
      <c r="F373" s="21"/>
      <c r="G373" s="22"/>
      <c r="H373" s="22"/>
      <c r="I373" s="21"/>
      <c r="J373" s="21"/>
      <c r="K373" s="21"/>
      <c r="L373" s="23" t="str">
        <f aca="false">IF(I373="","",MIN(I373-J373,K373-I373))</f>
        <v/>
      </c>
      <c r="M373" s="22"/>
      <c r="N373" s="24"/>
      <c r="O373" s="20"/>
      <c r="P373" s="25" t="str">
        <f aca="false">IF(N373="","",IF(C373="Sell",N373*(1-TargetPct),N373*(1+TargetPct)))</f>
        <v/>
      </c>
      <c r="Q373" s="25" t="str">
        <f aca="false">IF(N373="","",IF(C373="Sell",L373-N373,N373))</f>
        <v/>
      </c>
      <c r="R373" s="25" t="str">
        <f aca="false">IF(N373="","",IF(C373="Sell",N373,L373-N373))</f>
        <v/>
      </c>
      <c r="S373" s="20"/>
      <c r="T373" s="24"/>
      <c r="U373" s="20"/>
      <c r="V373" s="21"/>
      <c r="W373" s="20"/>
      <c r="X373" s="26" t="str">
        <f aca="false">IF(OR(T373="",U373="SKIP"),"",IF(C373="Sell",(N373-T373),(T373-N373))*Mult*O373)</f>
        <v/>
      </c>
      <c r="Y373" s="26" t="str">
        <f aca="false">IF(X373="","",Legs*O373*IF(B373="SPX",CommSPX,CommSPY))</f>
        <v/>
      </c>
      <c r="Z373" s="26" t="str">
        <f aca="false">IF(X373="","",X373-Y373)</f>
        <v/>
      </c>
      <c r="AA373" s="27" t="str">
        <f aca="false">IF(OR(Z373="",Q373=0),"",Z373/(Q373*Mult*O373))</f>
        <v/>
      </c>
      <c r="AB373" s="20"/>
    </row>
    <row r="374" customFormat="false" ht="15" hidden="false" customHeight="false" outlineLevel="0" collapsed="false">
      <c r="A374" s="19"/>
      <c r="B374" s="20"/>
      <c r="C374" s="20"/>
      <c r="D374" s="19"/>
      <c r="E374" s="20"/>
      <c r="F374" s="21"/>
      <c r="G374" s="22"/>
      <c r="H374" s="22"/>
      <c r="I374" s="21"/>
      <c r="J374" s="21"/>
      <c r="K374" s="21"/>
      <c r="L374" s="23" t="str">
        <f aca="false">IF(I374="","",MIN(I374-J374,K374-I374))</f>
        <v/>
      </c>
      <c r="M374" s="22"/>
      <c r="N374" s="24"/>
      <c r="O374" s="20"/>
      <c r="P374" s="25" t="str">
        <f aca="false">IF(N374="","",IF(C374="Sell",N374*(1-TargetPct),N374*(1+TargetPct)))</f>
        <v/>
      </c>
      <c r="Q374" s="25" t="str">
        <f aca="false">IF(N374="","",IF(C374="Sell",L374-N374,N374))</f>
        <v/>
      </c>
      <c r="R374" s="25" t="str">
        <f aca="false">IF(N374="","",IF(C374="Sell",N374,L374-N374))</f>
        <v/>
      </c>
      <c r="S374" s="20"/>
      <c r="T374" s="24"/>
      <c r="U374" s="20"/>
      <c r="V374" s="21"/>
      <c r="W374" s="20"/>
      <c r="X374" s="26" t="str">
        <f aca="false">IF(OR(T374="",U374="SKIP"),"",IF(C374="Sell",(N374-T374),(T374-N374))*Mult*O374)</f>
        <v/>
      </c>
      <c r="Y374" s="26" t="str">
        <f aca="false">IF(X374="","",Legs*O374*IF(B374="SPX",CommSPX,CommSPY))</f>
        <v/>
      </c>
      <c r="Z374" s="26" t="str">
        <f aca="false">IF(X374="","",X374-Y374)</f>
        <v/>
      </c>
      <c r="AA374" s="27" t="str">
        <f aca="false">IF(OR(Z374="",Q374=0),"",Z374/(Q374*Mult*O374))</f>
        <v/>
      </c>
      <c r="AB374" s="20"/>
    </row>
    <row r="375" customFormat="false" ht="15" hidden="false" customHeight="false" outlineLevel="0" collapsed="false">
      <c r="A375" s="19"/>
      <c r="B375" s="20"/>
      <c r="C375" s="20"/>
      <c r="D375" s="19"/>
      <c r="E375" s="20"/>
      <c r="F375" s="21"/>
      <c r="G375" s="22"/>
      <c r="H375" s="22"/>
      <c r="I375" s="21"/>
      <c r="J375" s="21"/>
      <c r="K375" s="21"/>
      <c r="L375" s="23" t="str">
        <f aca="false">IF(I375="","",MIN(I375-J375,K375-I375))</f>
        <v/>
      </c>
      <c r="M375" s="22"/>
      <c r="N375" s="24"/>
      <c r="O375" s="20"/>
      <c r="P375" s="25" t="str">
        <f aca="false">IF(N375="","",IF(C375="Sell",N375*(1-TargetPct),N375*(1+TargetPct)))</f>
        <v/>
      </c>
      <c r="Q375" s="25" t="str">
        <f aca="false">IF(N375="","",IF(C375="Sell",L375-N375,N375))</f>
        <v/>
      </c>
      <c r="R375" s="25" t="str">
        <f aca="false">IF(N375="","",IF(C375="Sell",N375,L375-N375))</f>
        <v/>
      </c>
      <c r="S375" s="20"/>
      <c r="T375" s="24"/>
      <c r="U375" s="20"/>
      <c r="V375" s="21"/>
      <c r="W375" s="20"/>
      <c r="X375" s="26" t="str">
        <f aca="false">IF(OR(T375="",U375="SKIP"),"",IF(C375="Sell",(N375-T375),(T375-N375))*Mult*O375)</f>
        <v/>
      </c>
      <c r="Y375" s="26" t="str">
        <f aca="false">IF(X375="","",Legs*O375*IF(B375="SPX",CommSPX,CommSPY))</f>
        <v/>
      </c>
      <c r="Z375" s="26" t="str">
        <f aca="false">IF(X375="","",X375-Y375)</f>
        <v/>
      </c>
      <c r="AA375" s="27" t="str">
        <f aca="false">IF(OR(Z375="",Q375=0),"",Z375/(Q375*Mult*O375))</f>
        <v/>
      </c>
      <c r="AB375" s="20"/>
    </row>
    <row r="376" customFormat="false" ht="15" hidden="false" customHeight="false" outlineLevel="0" collapsed="false">
      <c r="A376" s="19"/>
      <c r="B376" s="20"/>
      <c r="C376" s="20"/>
      <c r="D376" s="19"/>
      <c r="E376" s="20"/>
      <c r="F376" s="21"/>
      <c r="G376" s="22"/>
      <c r="H376" s="22"/>
      <c r="I376" s="21"/>
      <c r="J376" s="21"/>
      <c r="K376" s="21"/>
      <c r="L376" s="23" t="str">
        <f aca="false">IF(I376="","",MIN(I376-J376,K376-I376))</f>
        <v/>
      </c>
      <c r="M376" s="22"/>
      <c r="N376" s="24"/>
      <c r="O376" s="20"/>
      <c r="P376" s="25" t="str">
        <f aca="false">IF(N376="","",IF(C376="Sell",N376*(1-TargetPct),N376*(1+TargetPct)))</f>
        <v/>
      </c>
      <c r="Q376" s="25" t="str">
        <f aca="false">IF(N376="","",IF(C376="Sell",L376-N376,N376))</f>
        <v/>
      </c>
      <c r="R376" s="25" t="str">
        <f aca="false">IF(N376="","",IF(C376="Sell",N376,L376-N376))</f>
        <v/>
      </c>
      <c r="S376" s="20"/>
      <c r="T376" s="24"/>
      <c r="U376" s="20"/>
      <c r="V376" s="21"/>
      <c r="W376" s="20"/>
      <c r="X376" s="26" t="str">
        <f aca="false">IF(OR(T376="",U376="SKIP"),"",IF(C376="Sell",(N376-T376),(T376-N376))*Mult*O376)</f>
        <v/>
      </c>
      <c r="Y376" s="26" t="str">
        <f aca="false">IF(X376="","",Legs*O376*IF(B376="SPX",CommSPX,CommSPY))</f>
        <v/>
      </c>
      <c r="Z376" s="26" t="str">
        <f aca="false">IF(X376="","",X376-Y376)</f>
        <v/>
      </c>
      <c r="AA376" s="27" t="str">
        <f aca="false">IF(OR(Z376="",Q376=0),"",Z376/(Q376*Mult*O376))</f>
        <v/>
      </c>
      <c r="AB376" s="20"/>
    </row>
    <row r="377" customFormat="false" ht="15" hidden="false" customHeight="false" outlineLevel="0" collapsed="false">
      <c r="A377" s="19"/>
      <c r="B377" s="20"/>
      <c r="C377" s="20"/>
      <c r="D377" s="19"/>
      <c r="E377" s="20"/>
      <c r="F377" s="21"/>
      <c r="G377" s="22"/>
      <c r="H377" s="22"/>
      <c r="I377" s="21"/>
      <c r="J377" s="21"/>
      <c r="K377" s="21"/>
      <c r="L377" s="23" t="str">
        <f aca="false">IF(I377="","",MIN(I377-J377,K377-I377))</f>
        <v/>
      </c>
      <c r="M377" s="22"/>
      <c r="N377" s="24"/>
      <c r="O377" s="20"/>
      <c r="P377" s="25" t="str">
        <f aca="false">IF(N377="","",IF(C377="Sell",N377*(1-TargetPct),N377*(1+TargetPct)))</f>
        <v/>
      </c>
      <c r="Q377" s="25" t="str">
        <f aca="false">IF(N377="","",IF(C377="Sell",L377-N377,N377))</f>
        <v/>
      </c>
      <c r="R377" s="25" t="str">
        <f aca="false">IF(N377="","",IF(C377="Sell",N377,L377-N377))</f>
        <v/>
      </c>
      <c r="S377" s="20"/>
      <c r="T377" s="24"/>
      <c r="U377" s="20"/>
      <c r="V377" s="21"/>
      <c r="W377" s="20"/>
      <c r="X377" s="26" t="str">
        <f aca="false">IF(OR(T377="",U377="SKIP"),"",IF(C377="Sell",(N377-T377),(T377-N377))*Mult*O377)</f>
        <v/>
      </c>
      <c r="Y377" s="26" t="str">
        <f aca="false">IF(X377="","",Legs*O377*IF(B377="SPX",CommSPX,CommSPY))</f>
        <v/>
      </c>
      <c r="Z377" s="26" t="str">
        <f aca="false">IF(X377="","",X377-Y377)</f>
        <v/>
      </c>
      <c r="AA377" s="27" t="str">
        <f aca="false">IF(OR(Z377="",Q377=0),"",Z377/(Q377*Mult*O377))</f>
        <v/>
      </c>
      <c r="AB377" s="20"/>
    </row>
    <row r="378" customFormat="false" ht="15" hidden="false" customHeight="false" outlineLevel="0" collapsed="false">
      <c r="A378" s="19"/>
      <c r="B378" s="20"/>
      <c r="C378" s="20"/>
      <c r="D378" s="19"/>
      <c r="E378" s="20"/>
      <c r="F378" s="21"/>
      <c r="G378" s="22"/>
      <c r="H378" s="22"/>
      <c r="I378" s="21"/>
      <c r="J378" s="21"/>
      <c r="K378" s="21"/>
      <c r="L378" s="23" t="str">
        <f aca="false">IF(I378="","",MIN(I378-J378,K378-I378))</f>
        <v/>
      </c>
      <c r="M378" s="22"/>
      <c r="N378" s="24"/>
      <c r="O378" s="20"/>
      <c r="P378" s="25" t="str">
        <f aca="false">IF(N378="","",IF(C378="Sell",N378*(1-TargetPct),N378*(1+TargetPct)))</f>
        <v/>
      </c>
      <c r="Q378" s="25" t="str">
        <f aca="false">IF(N378="","",IF(C378="Sell",L378-N378,N378))</f>
        <v/>
      </c>
      <c r="R378" s="25" t="str">
        <f aca="false">IF(N378="","",IF(C378="Sell",N378,L378-N378))</f>
        <v/>
      </c>
      <c r="S378" s="20"/>
      <c r="T378" s="24"/>
      <c r="U378" s="20"/>
      <c r="V378" s="21"/>
      <c r="W378" s="20"/>
      <c r="X378" s="26" t="str">
        <f aca="false">IF(OR(T378="",U378="SKIP"),"",IF(C378="Sell",(N378-T378),(T378-N378))*Mult*O378)</f>
        <v/>
      </c>
      <c r="Y378" s="26" t="str">
        <f aca="false">IF(X378="","",Legs*O378*IF(B378="SPX",CommSPX,CommSPY))</f>
        <v/>
      </c>
      <c r="Z378" s="26" t="str">
        <f aca="false">IF(X378="","",X378-Y378)</f>
        <v/>
      </c>
      <c r="AA378" s="27" t="str">
        <f aca="false">IF(OR(Z378="",Q378=0),"",Z378/(Q378*Mult*O378))</f>
        <v/>
      </c>
      <c r="AB378" s="20"/>
    </row>
    <row r="379" customFormat="false" ht="15" hidden="false" customHeight="false" outlineLevel="0" collapsed="false">
      <c r="A379" s="19"/>
      <c r="B379" s="20"/>
      <c r="C379" s="20"/>
      <c r="D379" s="19"/>
      <c r="E379" s="20"/>
      <c r="F379" s="21"/>
      <c r="G379" s="22"/>
      <c r="H379" s="22"/>
      <c r="I379" s="21"/>
      <c r="J379" s="21"/>
      <c r="K379" s="21"/>
      <c r="L379" s="23" t="str">
        <f aca="false">IF(I379="","",MIN(I379-J379,K379-I379))</f>
        <v/>
      </c>
      <c r="M379" s="22"/>
      <c r="N379" s="24"/>
      <c r="O379" s="20"/>
      <c r="P379" s="25" t="str">
        <f aca="false">IF(N379="","",IF(C379="Sell",N379*(1-TargetPct),N379*(1+TargetPct)))</f>
        <v/>
      </c>
      <c r="Q379" s="25" t="str">
        <f aca="false">IF(N379="","",IF(C379="Sell",L379-N379,N379))</f>
        <v/>
      </c>
      <c r="R379" s="25" t="str">
        <f aca="false">IF(N379="","",IF(C379="Sell",N379,L379-N379))</f>
        <v/>
      </c>
      <c r="S379" s="20"/>
      <c r="T379" s="24"/>
      <c r="U379" s="20"/>
      <c r="V379" s="21"/>
      <c r="W379" s="20"/>
      <c r="X379" s="26" t="str">
        <f aca="false">IF(OR(T379="",U379="SKIP"),"",IF(C379="Sell",(N379-T379),(T379-N379))*Mult*O379)</f>
        <v/>
      </c>
      <c r="Y379" s="26" t="str">
        <f aca="false">IF(X379="","",Legs*O379*IF(B379="SPX",CommSPX,CommSPY))</f>
        <v/>
      </c>
      <c r="Z379" s="26" t="str">
        <f aca="false">IF(X379="","",X379-Y379)</f>
        <v/>
      </c>
      <c r="AA379" s="27" t="str">
        <f aca="false">IF(OR(Z379="",Q379=0),"",Z379/(Q379*Mult*O379))</f>
        <v/>
      </c>
      <c r="AB379" s="20"/>
    </row>
    <row r="380" customFormat="false" ht="15" hidden="false" customHeight="false" outlineLevel="0" collapsed="false">
      <c r="A380" s="19"/>
      <c r="B380" s="20"/>
      <c r="C380" s="20"/>
      <c r="D380" s="19"/>
      <c r="E380" s="20"/>
      <c r="F380" s="21"/>
      <c r="G380" s="22"/>
      <c r="H380" s="22"/>
      <c r="I380" s="21"/>
      <c r="J380" s="21"/>
      <c r="K380" s="21"/>
      <c r="L380" s="23" t="str">
        <f aca="false">IF(I380="","",MIN(I380-J380,K380-I380))</f>
        <v/>
      </c>
      <c r="M380" s="22"/>
      <c r="N380" s="24"/>
      <c r="O380" s="20"/>
      <c r="P380" s="25" t="str">
        <f aca="false">IF(N380="","",IF(C380="Sell",N380*(1-TargetPct),N380*(1+TargetPct)))</f>
        <v/>
      </c>
      <c r="Q380" s="25" t="str">
        <f aca="false">IF(N380="","",IF(C380="Sell",L380-N380,N380))</f>
        <v/>
      </c>
      <c r="R380" s="25" t="str">
        <f aca="false">IF(N380="","",IF(C380="Sell",N380,L380-N380))</f>
        <v/>
      </c>
      <c r="S380" s="20"/>
      <c r="T380" s="24"/>
      <c r="U380" s="20"/>
      <c r="V380" s="21"/>
      <c r="W380" s="20"/>
      <c r="X380" s="26" t="str">
        <f aca="false">IF(OR(T380="",U380="SKIP"),"",IF(C380="Sell",(N380-T380),(T380-N380))*Mult*O380)</f>
        <v/>
      </c>
      <c r="Y380" s="26" t="str">
        <f aca="false">IF(X380="","",Legs*O380*IF(B380="SPX",CommSPX,CommSPY))</f>
        <v/>
      </c>
      <c r="Z380" s="26" t="str">
        <f aca="false">IF(X380="","",X380-Y380)</f>
        <v/>
      </c>
      <c r="AA380" s="27" t="str">
        <f aca="false">IF(OR(Z380="",Q380=0),"",Z380/(Q380*Mult*O380))</f>
        <v/>
      </c>
      <c r="AB380" s="20"/>
    </row>
    <row r="381" customFormat="false" ht="15" hidden="false" customHeight="false" outlineLevel="0" collapsed="false">
      <c r="A381" s="19"/>
      <c r="B381" s="20"/>
      <c r="C381" s="20"/>
      <c r="D381" s="19"/>
      <c r="E381" s="20"/>
      <c r="F381" s="21"/>
      <c r="G381" s="22"/>
      <c r="H381" s="22"/>
      <c r="I381" s="21"/>
      <c r="J381" s="21"/>
      <c r="K381" s="21"/>
      <c r="L381" s="23" t="str">
        <f aca="false">IF(I381="","",MIN(I381-J381,K381-I381))</f>
        <v/>
      </c>
      <c r="M381" s="22"/>
      <c r="N381" s="24"/>
      <c r="O381" s="20"/>
      <c r="P381" s="25" t="str">
        <f aca="false">IF(N381="","",IF(C381="Sell",N381*(1-TargetPct),N381*(1+TargetPct)))</f>
        <v/>
      </c>
      <c r="Q381" s="25" t="str">
        <f aca="false">IF(N381="","",IF(C381="Sell",L381-N381,N381))</f>
        <v/>
      </c>
      <c r="R381" s="25" t="str">
        <f aca="false">IF(N381="","",IF(C381="Sell",N381,L381-N381))</f>
        <v/>
      </c>
      <c r="S381" s="20"/>
      <c r="T381" s="24"/>
      <c r="U381" s="20"/>
      <c r="V381" s="21"/>
      <c r="W381" s="20"/>
      <c r="X381" s="26" t="str">
        <f aca="false">IF(OR(T381="",U381="SKIP"),"",IF(C381="Sell",(N381-T381),(T381-N381))*Mult*O381)</f>
        <v/>
      </c>
      <c r="Y381" s="26" t="str">
        <f aca="false">IF(X381="","",Legs*O381*IF(B381="SPX",CommSPX,CommSPY))</f>
        <v/>
      </c>
      <c r="Z381" s="26" t="str">
        <f aca="false">IF(X381="","",X381-Y381)</f>
        <v/>
      </c>
      <c r="AA381" s="27" t="str">
        <f aca="false">IF(OR(Z381="",Q381=0),"",Z381/(Q381*Mult*O381))</f>
        <v/>
      </c>
      <c r="AB381" s="20"/>
    </row>
    <row r="382" customFormat="false" ht="15" hidden="false" customHeight="false" outlineLevel="0" collapsed="false">
      <c r="A382" s="19"/>
      <c r="B382" s="20"/>
      <c r="C382" s="20"/>
      <c r="D382" s="19"/>
      <c r="E382" s="20"/>
      <c r="F382" s="21"/>
      <c r="G382" s="22"/>
      <c r="H382" s="22"/>
      <c r="I382" s="21"/>
      <c r="J382" s="21"/>
      <c r="K382" s="21"/>
      <c r="L382" s="23" t="str">
        <f aca="false">IF(I382="","",MIN(I382-J382,K382-I382))</f>
        <v/>
      </c>
      <c r="M382" s="22"/>
      <c r="N382" s="24"/>
      <c r="O382" s="20"/>
      <c r="P382" s="25" t="str">
        <f aca="false">IF(N382="","",IF(C382="Sell",N382*(1-TargetPct),N382*(1+TargetPct)))</f>
        <v/>
      </c>
      <c r="Q382" s="25" t="str">
        <f aca="false">IF(N382="","",IF(C382="Sell",L382-N382,N382))</f>
        <v/>
      </c>
      <c r="R382" s="25" t="str">
        <f aca="false">IF(N382="","",IF(C382="Sell",N382,L382-N382))</f>
        <v/>
      </c>
      <c r="S382" s="20"/>
      <c r="T382" s="24"/>
      <c r="U382" s="20"/>
      <c r="V382" s="21"/>
      <c r="W382" s="20"/>
      <c r="X382" s="26" t="str">
        <f aca="false">IF(OR(T382="",U382="SKIP"),"",IF(C382="Sell",(N382-T382),(T382-N382))*Mult*O382)</f>
        <v/>
      </c>
      <c r="Y382" s="26" t="str">
        <f aca="false">IF(X382="","",Legs*O382*IF(B382="SPX",CommSPX,CommSPY))</f>
        <v/>
      </c>
      <c r="Z382" s="26" t="str">
        <f aca="false">IF(X382="","",X382-Y382)</f>
        <v/>
      </c>
      <c r="AA382" s="27" t="str">
        <f aca="false">IF(OR(Z382="",Q382=0),"",Z382/(Q382*Mult*O382))</f>
        <v/>
      </c>
      <c r="AB382" s="20"/>
    </row>
    <row r="383" customFormat="false" ht="15" hidden="false" customHeight="false" outlineLevel="0" collapsed="false">
      <c r="A383" s="19"/>
      <c r="B383" s="20"/>
      <c r="C383" s="20"/>
      <c r="D383" s="19"/>
      <c r="E383" s="20"/>
      <c r="F383" s="21"/>
      <c r="G383" s="22"/>
      <c r="H383" s="22"/>
      <c r="I383" s="21"/>
      <c r="J383" s="21"/>
      <c r="K383" s="21"/>
      <c r="L383" s="23" t="str">
        <f aca="false">IF(I383="","",MIN(I383-J383,K383-I383))</f>
        <v/>
      </c>
      <c r="M383" s="22"/>
      <c r="N383" s="24"/>
      <c r="O383" s="20"/>
      <c r="P383" s="25" t="str">
        <f aca="false">IF(N383="","",IF(C383="Sell",N383*(1-TargetPct),N383*(1+TargetPct)))</f>
        <v/>
      </c>
      <c r="Q383" s="25" t="str">
        <f aca="false">IF(N383="","",IF(C383="Sell",L383-N383,N383))</f>
        <v/>
      </c>
      <c r="R383" s="25" t="str">
        <f aca="false">IF(N383="","",IF(C383="Sell",N383,L383-N383))</f>
        <v/>
      </c>
      <c r="S383" s="20"/>
      <c r="T383" s="24"/>
      <c r="U383" s="20"/>
      <c r="V383" s="21"/>
      <c r="W383" s="20"/>
      <c r="X383" s="26" t="str">
        <f aca="false">IF(OR(T383="",U383="SKIP"),"",IF(C383="Sell",(N383-T383),(T383-N383))*Mult*O383)</f>
        <v/>
      </c>
      <c r="Y383" s="26" t="str">
        <f aca="false">IF(X383="","",Legs*O383*IF(B383="SPX",CommSPX,CommSPY))</f>
        <v/>
      </c>
      <c r="Z383" s="26" t="str">
        <f aca="false">IF(X383="","",X383-Y383)</f>
        <v/>
      </c>
      <c r="AA383" s="27" t="str">
        <f aca="false">IF(OR(Z383="",Q383=0),"",Z383/(Q383*Mult*O383))</f>
        <v/>
      </c>
      <c r="AB383" s="20"/>
    </row>
    <row r="384" customFormat="false" ht="15" hidden="false" customHeight="false" outlineLevel="0" collapsed="false">
      <c r="A384" s="19"/>
      <c r="B384" s="20"/>
      <c r="C384" s="20"/>
      <c r="D384" s="19"/>
      <c r="E384" s="20"/>
      <c r="F384" s="21"/>
      <c r="G384" s="22"/>
      <c r="H384" s="22"/>
      <c r="I384" s="21"/>
      <c r="J384" s="21"/>
      <c r="K384" s="21"/>
      <c r="L384" s="23" t="str">
        <f aca="false">IF(I384="","",MIN(I384-J384,K384-I384))</f>
        <v/>
      </c>
      <c r="M384" s="22"/>
      <c r="N384" s="24"/>
      <c r="O384" s="20"/>
      <c r="P384" s="25" t="str">
        <f aca="false">IF(N384="","",IF(C384="Sell",N384*(1-TargetPct),N384*(1+TargetPct)))</f>
        <v/>
      </c>
      <c r="Q384" s="25" t="str">
        <f aca="false">IF(N384="","",IF(C384="Sell",L384-N384,N384))</f>
        <v/>
      </c>
      <c r="R384" s="25" t="str">
        <f aca="false">IF(N384="","",IF(C384="Sell",N384,L384-N384))</f>
        <v/>
      </c>
      <c r="S384" s="20"/>
      <c r="T384" s="24"/>
      <c r="U384" s="20"/>
      <c r="V384" s="21"/>
      <c r="W384" s="20"/>
      <c r="X384" s="26" t="str">
        <f aca="false">IF(OR(T384="",U384="SKIP"),"",IF(C384="Sell",(N384-T384),(T384-N384))*Mult*O384)</f>
        <v/>
      </c>
      <c r="Y384" s="26" t="str">
        <f aca="false">IF(X384="","",Legs*O384*IF(B384="SPX",CommSPX,CommSPY))</f>
        <v/>
      </c>
      <c r="Z384" s="26" t="str">
        <f aca="false">IF(X384="","",X384-Y384)</f>
        <v/>
      </c>
      <c r="AA384" s="27" t="str">
        <f aca="false">IF(OR(Z384="",Q384=0),"",Z384/(Q384*Mult*O384))</f>
        <v/>
      </c>
      <c r="AB384" s="20"/>
    </row>
    <row r="385" customFormat="false" ht="15" hidden="false" customHeight="false" outlineLevel="0" collapsed="false">
      <c r="A385" s="19"/>
      <c r="B385" s="20"/>
      <c r="C385" s="20"/>
      <c r="D385" s="19"/>
      <c r="E385" s="20"/>
      <c r="F385" s="21"/>
      <c r="G385" s="22"/>
      <c r="H385" s="22"/>
      <c r="I385" s="21"/>
      <c r="J385" s="21"/>
      <c r="K385" s="21"/>
      <c r="L385" s="23" t="str">
        <f aca="false">IF(I385="","",MIN(I385-J385,K385-I385))</f>
        <v/>
      </c>
      <c r="M385" s="22"/>
      <c r="N385" s="24"/>
      <c r="O385" s="20"/>
      <c r="P385" s="25" t="str">
        <f aca="false">IF(N385="","",IF(C385="Sell",N385*(1-TargetPct),N385*(1+TargetPct)))</f>
        <v/>
      </c>
      <c r="Q385" s="25" t="str">
        <f aca="false">IF(N385="","",IF(C385="Sell",L385-N385,N385))</f>
        <v/>
      </c>
      <c r="R385" s="25" t="str">
        <f aca="false">IF(N385="","",IF(C385="Sell",N385,L385-N385))</f>
        <v/>
      </c>
      <c r="S385" s="20"/>
      <c r="T385" s="24"/>
      <c r="U385" s="20"/>
      <c r="V385" s="21"/>
      <c r="W385" s="20"/>
      <c r="X385" s="26" t="str">
        <f aca="false">IF(OR(T385="",U385="SKIP"),"",IF(C385="Sell",(N385-T385),(T385-N385))*Mult*O385)</f>
        <v/>
      </c>
      <c r="Y385" s="26" t="str">
        <f aca="false">IF(X385="","",Legs*O385*IF(B385="SPX",CommSPX,CommSPY))</f>
        <v/>
      </c>
      <c r="Z385" s="26" t="str">
        <f aca="false">IF(X385="","",X385-Y385)</f>
        <v/>
      </c>
      <c r="AA385" s="27" t="str">
        <f aca="false">IF(OR(Z385="",Q385=0),"",Z385/(Q385*Mult*O385))</f>
        <v/>
      </c>
      <c r="AB385" s="20"/>
    </row>
    <row r="386" customFormat="false" ht="15" hidden="false" customHeight="false" outlineLevel="0" collapsed="false">
      <c r="A386" s="19"/>
      <c r="B386" s="20"/>
      <c r="C386" s="20"/>
      <c r="D386" s="19"/>
      <c r="E386" s="20"/>
      <c r="F386" s="21"/>
      <c r="G386" s="22"/>
      <c r="H386" s="22"/>
      <c r="I386" s="21"/>
      <c r="J386" s="21"/>
      <c r="K386" s="21"/>
      <c r="L386" s="23" t="str">
        <f aca="false">IF(I386="","",MIN(I386-J386,K386-I386))</f>
        <v/>
      </c>
      <c r="M386" s="22"/>
      <c r="N386" s="24"/>
      <c r="O386" s="20"/>
      <c r="P386" s="25" t="str">
        <f aca="false">IF(N386="","",IF(C386="Sell",N386*(1-TargetPct),N386*(1+TargetPct)))</f>
        <v/>
      </c>
      <c r="Q386" s="25" t="str">
        <f aca="false">IF(N386="","",IF(C386="Sell",L386-N386,N386))</f>
        <v/>
      </c>
      <c r="R386" s="25" t="str">
        <f aca="false">IF(N386="","",IF(C386="Sell",N386,L386-N386))</f>
        <v/>
      </c>
      <c r="S386" s="20"/>
      <c r="T386" s="24"/>
      <c r="U386" s="20"/>
      <c r="V386" s="21"/>
      <c r="W386" s="20"/>
      <c r="X386" s="26" t="str">
        <f aca="false">IF(OR(T386="",U386="SKIP"),"",IF(C386="Sell",(N386-T386),(T386-N386))*Mult*O386)</f>
        <v/>
      </c>
      <c r="Y386" s="26" t="str">
        <f aca="false">IF(X386="","",Legs*O386*IF(B386="SPX",CommSPX,CommSPY))</f>
        <v/>
      </c>
      <c r="Z386" s="26" t="str">
        <f aca="false">IF(X386="","",X386-Y386)</f>
        <v/>
      </c>
      <c r="AA386" s="27" t="str">
        <f aca="false">IF(OR(Z386="",Q386=0),"",Z386/(Q386*Mult*O386))</f>
        <v/>
      </c>
      <c r="AB386" s="20"/>
    </row>
    <row r="387" customFormat="false" ht="15" hidden="false" customHeight="false" outlineLevel="0" collapsed="false">
      <c r="A387" s="19"/>
      <c r="B387" s="20"/>
      <c r="C387" s="20"/>
      <c r="D387" s="19"/>
      <c r="E387" s="20"/>
      <c r="F387" s="21"/>
      <c r="G387" s="22"/>
      <c r="H387" s="22"/>
      <c r="I387" s="21"/>
      <c r="J387" s="21"/>
      <c r="K387" s="21"/>
      <c r="L387" s="23" t="str">
        <f aca="false">IF(I387="","",MIN(I387-J387,K387-I387))</f>
        <v/>
      </c>
      <c r="M387" s="22"/>
      <c r="N387" s="24"/>
      <c r="O387" s="20"/>
      <c r="P387" s="25" t="str">
        <f aca="false">IF(N387="","",IF(C387="Sell",N387*(1-TargetPct),N387*(1+TargetPct)))</f>
        <v/>
      </c>
      <c r="Q387" s="25" t="str">
        <f aca="false">IF(N387="","",IF(C387="Sell",L387-N387,N387))</f>
        <v/>
      </c>
      <c r="R387" s="25" t="str">
        <f aca="false">IF(N387="","",IF(C387="Sell",N387,L387-N387))</f>
        <v/>
      </c>
      <c r="S387" s="20"/>
      <c r="T387" s="24"/>
      <c r="U387" s="20"/>
      <c r="V387" s="21"/>
      <c r="W387" s="20"/>
      <c r="X387" s="26" t="str">
        <f aca="false">IF(OR(T387="",U387="SKIP"),"",IF(C387="Sell",(N387-T387),(T387-N387))*Mult*O387)</f>
        <v/>
      </c>
      <c r="Y387" s="26" t="str">
        <f aca="false">IF(X387="","",Legs*O387*IF(B387="SPX",CommSPX,CommSPY))</f>
        <v/>
      </c>
      <c r="Z387" s="26" t="str">
        <f aca="false">IF(X387="","",X387-Y387)</f>
        <v/>
      </c>
      <c r="AA387" s="27" t="str">
        <f aca="false">IF(OR(Z387="",Q387=0),"",Z387/(Q387*Mult*O387))</f>
        <v/>
      </c>
      <c r="AB387" s="20"/>
    </row>
    <row r="388" customFormat="false" ht="15" hidden="false" customHeight="false" outlineLevel="0" collapsed="false">
      <c r="A388" s="19"/>
      <c r="B388" s="20"/>
      <c r="C388" s="20"/>
      <c r="D388" s="19"/>
      <c r="E388" s="20"/>
      <c r="F388" s="21"/>
      <c r="G388" s="22"/>
      <c r="H388" s="22"/>
      <c r="I388" s="21"/>
      <c r="J388" s="21"/>
      <c r="K388" s="21"/>
      <c r="L388" s="23" t="str">
        <f aca="false">IF(I388="","",MIN(I388-J388,K388-I388))</f>
        <v/>
      </c>
      <c r="M388" s="22"/>
      <c r="N388" s="24"/>
      <c r="O388" s="20"/>
      <c r="P388" s="25" t="str">
        <f aca="false">IF(N388="","",IF(C388="Sell",N388*(1-TargetPct),N388*(1+TargetPct)))</f>
        <v/>
      </c>
      <c r="Q388" s="25" t="str">
        <f aca="false">IF(N388="","",IF(C388="Sell",L388-N388,N388))</f>
        <v/>
      </c>
      <c r="R388" s="25" t="str">
        <f aca="false">IF(N388="","",IF(C388="Sell",N388,L388-N388))</f>
        <v/>
      </c>
      <c r="S388" s="20"/>
      <c r="T388" s="24"/>
      <c r="U388" s="20"/>
      <c r="V388" s="21"/>
      <c r="W388" s="20"/>
      <c r="X388" s="26" t="str">
        <f aca="false">IF(OR(T388="",U388="SKIP"),"",IF(C388="Sell",(N388-T388),(T388-N388))*Mult*O388)</f>
        <v/>
      </c>
      <c r="Y388" s="26" t="str">
        <f aca="false">IF(X388="","",Legs*O388*IF(B388="SPX",CommSPX,CommSPY))</f>
        <v/>
      </c>
      <c r="Z388" s="26" t="str">
        <f aca="false">IF(X388="","",X388-Y388)</f>
        <v/>
      </c>
      <c r="AA388" s="27" t="str">
        <f aca="false">IF(OR(Z388="",Q388=0),"",Z388/(Q388*Mult*O388))</f>
        <v/>
      </c>
      <c r="AB388" s="20"/>
    </row>
    <row r="389" customFormat="false" ht="15" hidden="false" customHeight="false" outlineLevel="0" collapsed="false">
      <c r="A389" s="19"/>
      <c r="B389" s="20"/>
      <c r="C389" s="20"/>
      <c r="D389" s="19"/>
      <c r="E389" s="20"/>
      <c r="F389" s="21"/>
      <c r="G389" s="22"/>
      <c r="H389" s="22"/>
      <c r="I389" s="21"/>
      <c r="J389" s="21"/>
      <c r="K389" s="21"/>
      <c r="L389" s="23" t="str">
        <f aca="false">IF(I389="","",MIN(I389-J389,K389-I389))</f>
        <v/>
      </c>
      <c r="M389" s="22"/>
      <c r="N389" s="24"/>
      <c r="O389" s="20"/>
      <c r="P389" s="25" t="str">
        <f aca="false">IF(N389="","",IF(C389="Sell",N389*(1-TargetPct),N389*(1+TargetPct)))</f>
        <v/>
      </c>
      <c r="Q389" s="25" t="str">
        <f aca="false">IF(N389="","",IF(C389="Sell",L389-N389,N389))</f>
        <v/>
      </c>
      <c r="R389" s="25" t="str">
        <f aca="false">IF(N389="","",IF(C389="Sell",N389,L389-N389))</f>
        <v/>
      </c>
      <c r="S389" s="20"/>
      <c r="T389" s="24"/>
      <c r="U389" s="20"/>
      <c r="V389" s="21"/>
      <c r="W389" s="20"/>
      <c r="X389" s="26" t="str">
        <f aca="false">IF(OR(T389="",U389="SKIP"),"",IF(C389="Sell",(N389-T389),(T389-N389))*Mult*O389)</f>
        <v/>
      </c>
      <c r="Y389" s="26" t="str">
        <f aca="false">IF(X389="","",Legs*O389*IF(B389="SPX",CommSPX,CommSPY))</f>
        <v/>
      </c>
      <c r="Z389" s="26" t="str">
        <f aca="false">IF(X389="","",X389-Y389)</f>
        <v/>
      </c>
      <c r="AA389" s="27" t="str">
        <f aca="false">IF(OR(Z389="",Q389=0),"",Z389/(Q389*Mult*O389))</f>
        <v/>
      </c>
      <c r="AB389" s="20"/>
    </row>
    <row r="390" customFormat="false" ht="15" hidden="false" customHeight="false" outlineLevel="0" collapsed="false">
      <c r="A390" s="19"/>
      <c r="B390" s="20"/>
      <c r="C390" s="20"/>
      <c r="D390" s="19"/>
      <c r="E390" s="20"/>
      <c r="F390" s="21"/>
      <c r="G390" s="22"/>
      <c r="H390" s="22"/>
      <c r="I390" s="21"/>
      <c r="J390" s="21"/>
      <c r="K390" s="21"/>
      <c r="L390" s="23" t="str">
        <f aca="false">IF(I390="","",MIN(I390-J390,K390-I390))</f>
        <v/>
      </c>
      <c r="M390" s="22"/>
      <c r="N390" s="24"/>
      <c r="O390" s="20"/>
      <c r="P390" s="25" t="str">
        <f aca="false">IF(N390="","",IF(C390="Sell",N390*(1-TargetPct),N390*(1+TargetPct)))</f>
        <v/>
      </c>
      <c r="Q390" s="25" t="str">
        <f aca="false">IF(N390="","",IF(C390="Sell",L390-N390,N390))</f>
        <v/>
      </c>
      <c r="R390" s="25" t="str">
        <f aca="false">IF(N390="","",IF(C390="Sell",N390,L390-N390))</f>
        <v/>
      </c>
      <c r="S390" s="20"/>
      <c r="T390" s="24"/>
      <c r="U390" s="20"/>
      <c r="V390" s="21"/>
      <c r="W390" s="20"/>
      <c r="X390" s="26" t="str">
        <f aca="false">IF(OR(T390="",U390="SKIP"),"",IF(C390="Sell",(N390-T390),(T390-N390))*Mult*O390)</f>
        <v/>
      </c>
      <c r="Y390" s="26" t="str">
        <f aca="false">IF(X390="","",Legs*O390*IF(B390="SPX",CommSPX,CommSPY))</f>
        <v/>
      </c>
      <c r="Z390" s="26" t="str">
        <f aca="false">IF(X390="","",X390-Y390)</f>
        <v/>
      </c>
      <c r="AA390" s="27" t="str">
        <f aca="false">IF(OR(Z390="",Q390=0),"",Z390/(Q390*Mult*O390))</f>
        <v/>
      </c>
      <c r="AB390" s="20"/>
    </row>
    <row r="391" customFormat="false" ht="15" hidden="false" customHeight="false" outlineLevel="0" collapsed="false">
      <c r="A391" s="19"/>
      <c r="B391" s="20"/>
      <c r="C391" s="20"/>
      <c r="D391" s="19"/>
      <c r="E391" s="20"/>
      <c r="F391" s="21"/>
      <c r="G391" s="22"/>
      <c r="H391" s="22"/>
      <c r="I391" s="21"/>
      <c r="J391" s="21"/>
      <c r="K391" s="21"/>
      <c r="L391" s="23" t="str">
        <f aca="false">IF(I391="","",MIN(I391-J391,K391-I391))</f>
        <v/>
      </c>
      <c r="M391" s="22"/>
      <c r="N391" s="24"/>
      <c r="O391" s="20"/>
      <c r="P391" s="25" t="str">
        <f aca="false">IF(N391="","",IF(C391="Sell",N391*(1-TargetPct),N391*(1+TargetPct)))</f>
        <v/>
      </c>
      <c r="Q391" s="25" t="str">
        <f aca="false">IF(N391="","",IF(C391="Sell",L391-N391,N391))</f>
        <v/>
      </c>
      <c r="R391" s="25" t="str">
        <f aca="false">IF(N391="","",IF(C391="Sell",N391,L391-N391))</f>
        <v/>
      </c>
      <c r="S391" s="20"/>
      <c r="T391" s="24"/>
      <c r="U391" s="20"/>
      <c r="V391" s="21"/>
      <c r="W391" s="20"/>
      <c r="X391" s="26" t="str">
        <f aca="false">IF(OR(T391="",U391="SKIP"),"",IF(C391="Sell",(N391-T391),(T391-N391))*Mult*O391)</f>
        <v/>
      </c>
      <c r="Y391" s="26" t="str">
        <f aca="false">IF(X391="","",Legs*O391*IF(B391="SPX",CommSPX,CommSPY))</f>
        <v/>
      </c>
      <c r="Z391" s="26" t="str">
        <f aca="false">IF(X391="","",X391-Y391)</f>
        <v/>
      </c>
      <c r="AA391" s="27" t="str">
        <f aca="false">IF(OR(Z391="",Q391=0),"",Z391/(Q391*Mult*O391))</f>
        <v/>
      </c>
      <c r="AB391" s="20"/>
    </row>
    <row r="392" customFormat="false" ht="15" hidden="false" customHeight="false" outlineLevel="0" collapsed="false">
      <c r="A392" s="19"/>
      <c r="B392" s="20"/>
      <c r="C392" s="20"/>
      <c r="D392" s="19"/>
      <c r="E392" s="20"/>
      <c r="F392" s="21"/>
      <c r="G392" s="22"/>
      <c r="H392" s="22"/>
      <c r="I392" s="21"/>
      <c r="J392" s="21"/>
      <c r="K392" s="21"/>
      <c r="L392" s="23" t="str">
        <f aca="false">IF(I392="","",MIN(I392-J392,K392-I392))</f>
        <v/>
      </c>
      <c r="M392" s="22"/>
      <c r="N392" s="24"/>
      <c r="O392" s="20"/>
      <c r="P392" s="25" t="str">
        <f aca="false">IF(N392="","",IF(C392="Sell",N392*(1-TargetPct),N392*(1+TargetPct)))</f>
        <v/>
      </c>
      <c r="Q392" s="25" t="str">
        <f aca="false">IF(N392="","",IF(C392="Sell",L392-N392,N392))</f>
        <v/>
      </c>
      <c r="R392" s="25" t="str">
        <f aca="false">IF(N392="","",IF(C392="Sell",N392,L392-N392))</f>
        <v/>
      </c>
      <c r="S392" s="20"/>
      <c r="T392" s="24"/>
      <c r="U392" s="20"/>
      <c r="V392" s="21"/>
      <c r="W392" s="20"/>
      <c r="X392" s="26" t="str">
        <f aca="false">IF(OR(T392="",U392="SKIP"),"",IF(C392="Sell",(N392-T392),(T392-N392))*Mult*O392)</f>
        <v/>
      </c>
      <c r="Y392" s="26" t="str">
        <f aca="false">IF(X392="","",Legs*O392*IF(B392="SPX",CommSPX,CommSPY))</f>
        <v/>
      </c>
      <c r="Z392" s="26" t="str">
        <f aca="false">IF(X392="","",X392-Y392)</f>
        <v/>
      </c>
      <c r="AA392" s="27" t="str">
        <f aca="false">IF(OR(Z392="",Q392=0),"",Z392/(Q392*Mult*O392))</f>
        <v/>
      </c>
      <c r="AB392" s="20"/>
    </row>
    <row r="393" customFormat="false" ht="15" hidden="false" customHeight="false" outlineLevel="0" collapsed="false">
      <c r="A393" s="19"/>
      <c r="B393" s="20"/>
      <c r="C393" s="20"/>
      <c r="D393" s="19"/>
      <c r="E393" s="20"/>
      <c r="F393" s="21"/>
      <c r="G393" s="22"/>
      <c r="H393" s="22"/>
      <c r="I393" s="21"/>
      <c r="J393" s="21"/>
      <c r="K393" s="21"/>
      <c r="L393" s="23" t="str">
        <f aca="false">IF(I393="","",MIN(I393-J393,K393-I393))</f>
        <v/>
      </c>
      <c r="M393" s="22"/>
      <c r="N393" s="24"/>
      <c r="O393" s="20"/>
      <c r="P393" s="25" t="str">
        <f aca="false">IF(N393="","",IF(C393="Sell",N393*(1-TargetPct),N393*(1+TargetPct)))</f>
        <v/>
      </c>
      <c r="Q393" s="25" t="str">
        <f aca="false">IF(N393="","",IF(C393="Sell",L393-N393,N393))</f>
        <v/>
      </c>
      <c r="R393" s="25" t="str">
        <f aca="false">IF(N393="","",IF(C393="Sell",N393,L393-N393))</f>
        <v/>
      </c>
      <c r="S393" s="20"/>
      <c r="T393" s="24"/>
      <c r="U393" s="20"/>
      <c r="V393" s="21"/>
      <c r="W393" s="20"/>
      <c r="X393" s="26" t="str">
        <f aca="false">IF(OR(T393="",U393="SKIP"),"",IF(C393="Sell",(N393-T393),(T393-N393))*Mult*O393)</f>
        <v/>
      </c>
      <c r="Y393" s="26" t="str">
        <f aca="false">IF(X393="","",Legs*O393*IF(B393="SPX",CommSPX,CommSPY))</f>
        <v/>
      </c>
      <c r="Z393" s="26" t="str">
        <f aca="false">IF(X393="","",X393-Y393)</f>
        <v/>
      </c>
      <c r="AA393" s="27" t="str">
        <f aca="false">IF(OR(Z393="",Q393=0),"",Z393/(Q393*Mult*O393))</f>
        <v/>
      </c>
      <c r="AB393" s="20"/>
    </row>
    <row r="394" customFormat="false" ht="15" hidden="false" customHeight="false" outlineLevel="0" collapsed="false">
      <c r="A394" s="19"/>
      <c r="B394" s="20"/>
      <c r="C394" s="20"/>
      <c r="D394" s="19"/>
      <c r="E394" s="20"/>
      <c r="F394" s="21"/>
      <c r="G394" s="22"/>
      <c r="H394" s="22"/>
      <c r="I394" s="21"/>
      <c r="J394" s="21"/>
      <c r="K394" s="21"/>
      <c r="L394" s="23" t="str">
        <f aca="false">IF(I394="","",MIN(I394-J394,K394-I394))</f>
        <v/>
      </c>
      <c r="M394" s="22"/>
      <c r="N394" s="24"/>
      <c r="O394" s="20"/>
      <c r="P394" s="25" t="str">
        <f aca="false">IF(N394="","",IF(C394="Sell",N394*(1-TargetPct),N394*(1+TargetPct)))</f>
        <v/>
      </c>
      <c r="Q394" s="25" t="str">
        <f aca="false">IF(N394="","",IF(C394="Sell",L394-N394,N394))</f>
        <v/>
      </c>
      <c r="R394" s="25" t="str">
        <f aca="false">IF(N394="","",IF(C394="Sell",N394,L394-N394))</f>
        <v/>
      </c>
      <c r="S394" s="20"/>
      <c r="T394" s="24"/>
      <c r="U394" s="20"/>
      <c r="V394" s="21"/>
      <c r="W394" s="20"/>
      <c r="X394" s="26" t="str">
        <f aca="false">IF(OR(T394="",U394="SKIP"),"",IF(C394="Sell",(N394-T394),(T394-N394))*Mult*O394)</f>
        <v/>
      </c>
      <c r="Y394" s="26" t="str">
        <f aca="false">IF(X394="","",Legs*O394*IF(B394="SPX",CommSPX,CommSPY))</f>
        <v/>
      </c>
      <c r="Z394" s="26" t="str">
        <f aca="false">IF(X394="","",X394-Y394)</f>
        <v/>
      </c>
      <c r="AA394" s="27" t="str">
        <f aca="false">IF(OR(Z394="",Q394=0),"",Z394/(Q394*Mult*O394))</f>
        <v/>
      </c>
      <c r="AB394" s="20"/>
    </row>
    <row r="395" customFormat="false" ht="15" hidden="false" customHeight="false" outlineLevel="0" collapsed="false">
      <c r="A395" s="19"/>
      <c r="B395" s="20"/>
      <c r="C395" s="20"/>
      <c r="D395" s="19"/>
      <c r="E395" s="20"/>
      <c r="F395" s="21"/>
      <c r="G395" s="22"/>
      <c r="H395" s="22"/>
      <c r="I395" s="21"/>
      <c r="J395" s="21"/>
      <c r="K395" s="21"/>
      <c r="L395" s="23" t="str">
        <f aca="false">IF(I395="","",MIN(I395-J395,K395-I395))</f>
        <v/>
      </c>
      <c r="M395" s="22"/>
      <c r="N395" s="24"/>
      <c r="O395" s="20"/>
      <c r="P395" s="25" t="str">
        <f aca="false">IF(N395="","",IF(C395="Sell",N395*(1-TargetPct),N395*(1+TargetPct)))</f>
        <v/>
      </c>
      <c r="Q395" s="25" t="str">
        <f aca="false">IF(N395="","",IF(C395="Sell",L395-N395,N395))</f>
        <v/>
      </c>
      <c r="R395" s="25" t="str">
        <f aca="false">IF(N395="","",IF(C395="Sell",N395,L395-N395))</f>
        <v/>
      </c>
      <c r="S395" s="20"/>
      <c r="T395" s="24"/>
      <c r="U395" s="20"/>
      <c r="V395" s="21"/>
      <c r="W395" s="20"/>
      <c r="X395" s="26" t="str">
        <f aca="false">IF(OR(T395="",U395="SKIP"),"",IF(C395="Sell",(N395-T395),(T395-N395))*Mult*O395)</f>
        <v/>
      </c>
      <c r="Y395" s="26" t="str">
        <f aca="false">IF(X395="","",Legs*O395*IF(B395="SPX",CommSPX,CommSPY))</f>
        <v/>
      </c>
      <c r="Z395" s="26" t="str">
        <f aca="false">IF(X395="","",X395-Y395)</f>
        <v/>
      </c>
      <c r="AA395" s="27" t="str">
        <f aca="false">IF(OR(Z395="",Q395=0),"",Z395/(Q395*Mult*O395))</f>
        <v/>
      </c>
      <c r="AB395" s="20"/>
    </row>
    <row r="396" customFormat="false" ht="15" hidden="false" customHeight="false" outlineLevel="0" collapsed="false">
      <c r="A396" s="19"/>
      <c r="B396" s="20"/>
      <c r="C396" s="20"/>
      <c r="D396" s="19"/>
      <c r="E396" s="20"/>
      <c r="F396" s="21"/>
      <c r="G396" s="22"/>
      <c r="H396" s="22"/>
      <c r="I396" s="21"/>
      <c r="J396" s="21"/>
      <c r="K396" s="21"/>
      <c r="L396" s="23" t="str">
        <f aca="false">IF(I396="","",MIN(I396-J396,K396-I396))</f>
        <v/>
      </c>
      <c r="M396" s="22"/>
      <c r="N396" s="24"/>
      <c r="O396" s="20"/>
      <c r="P396" s="25" t="str">
        <f aca="false">IF(N396="","",IF(C396="Sell",N396*(1-TargetPct),N396*(1+TargetPct)))</f>
        <v/>
      </c>
      <c r="Q396" s="25" t="str">
        <f aca="false">IF(N396="","",IF(C396="Sell",L396-N396,N396))</f>
        <v/>
      </c>
      <c r="R396" s="25" t="str">
        <f aca="false">IF(N396="","",IF(C396="Sell",N396,L396-N396))</f>
        <v/>
      </c>
      <c r="S396" s="20"/>
      <c r="T396" s="24"/>
      <c r="U396" s="20"/>
      <c r="V396" s="21"/>
      <c r="W396" s="20"/>
      <c r="X396" s="26" t="str">
        <f aca="false">IF(OR(T396="",U396="SKIP"),"",IF(C396="Sell",(N396-T396),(T396-N396))*Mult*O396)</f>
        <v/>
      </c>
      <c r="Y396" s="26" t="str">
        <f aca="false">IF(X396="","",Legs*O396*IF(B396="SPX",CommSPX,CommSPY))</f>
        <v/>
      </c>
      <c r="Z396" s="26" t="str">
        <f aca="false">IF(X396="","",X396-Y396)</f>
        <v/>
      </c>
      <c r="AA396" s="27" t="str">
        <f aca="false">IF(OR(Z396="",Q396=0),"",Z396/(Q396*Mult*O396))</f>
        <v/>
      </c>
      <c r="AB396" s="20"/>
    </row>
    <row r="397" customFormat="false" ht="15" hidden="false" customHeight="false" outlineLevel="0" collapsed="false">
      <c r="A397" s="19"/>
      <c r="B397" s="20"/>
      <c r="C397" s="20"/>
      <c r="D397" s="19"/>
      <c r="E397" s="20"/>
      <c r="F397" s="21"/>
      <c r="G397" s="22"/>
      <c r="H397" s="22"/>
      <c r="I397" s="21"/>
      <c r="J397" s="21"/>
      <c r="K397" s="21"/>
      <c r="L397" s="23" t="str">
        <f aca="false">IF(I397="","",MIN(I397-J397,K397-I397))</f>
        <v/>
      </c>
      <c r="M397" s="22"/>
      <c r="N397" s="24"/>
      <c r="O397" s="20"/>
      <c r="P397" s="25" t="str">
        <f aca="false">IF(N397="","",IF(C397="Sell",N397*(1-TargetPct),N397*(1+TargetPct)))</f>
        <v/>
      </c>
      <c r="Q397" s="25" t="str">
        <f aca="false">IF(N397="","",IF(C397="Sell",L397-N397,N397))</f>
        <v/>
      </c>
      <c r="R397" s="25" t="str">
        <f aca="false">IF(N397="","",IF(C397="Sell",N397,L397-N397))</f>
        <v/>
      </c>
      <c r="S397" s="20"/>
      <c r="T397" s="24"/>
      <c r="U397" s="20"/>
      <c r="V397" s="21"/>
      <c r="W397" s="20"/>
      <c r="X397" s="26" t="str">
        <f aca="false">IF(OR(T397="",U397="SKIP"),"",IF(C397="Sell",(N397-T397),(T397-N397))*Mult*O397)</f>
        <v/>
      </c>
      <c r="Y397" s="26" t="str">
        <f aca="false">IF(X397="","",Legs*O397*IF(B397="SPX",CommSPX,CommSPY))</f>
        <v/>
      </c>
      <c r="Z397" s="26" t="str">
        <f aca="false">IF(X397="","",X397-Y397)</f>
        <v/>
      </c>
      <c r="AA397" s="27" t="str">
        <f aca="false">IF(OR(Z397="",Q397=0),"",Z397/(Q397*Mult*O397))</f>
        <v/>
      </c>
      <c r="AB397" s="20"/>
    </row>
    <row r="398" customFormat="false" ht="15" hidden="false" customHeight="false" outlineLevel="0" collapsed="false">
      <c r="A398" s="19"/>
      <c r="B398" s="20"/>
      <c r="C398" s="20"/>
      <c r="D398" s="19"/>
      <c r="E398" s="20"/>
      <c r="F398" s="21"/>
      <c r="G398" s="22"/>
      <c r="H398" s="22"/>
      <c r="I398" s="21"/>
      <c r="J398" s="21"/>
      <c r="K398" s="21"/>
      <c r="L398" s="23" t="str">
        <f aca="false">IF(I398="","",MIN(I398-J398,K398-I398))</f>
        <v/>
      </c>
      <c r="M398" s="22"/>
      <c r="N398" s="24"/>
      <c r="O398" s="20"/>
      <c r="P398" s="25" t="str">
        <f aca="false">IF(N398="","",IF(C398="Sell",N398*(1-TargetPct),N398*(1+TargetPct)))</f>
        <v/>
      </c>
      <c r="Q398" s="25" t="str">
        <f aca="false">IF(N398="","",IF(C398="Sell",L398-N398,N398))</f>
        <v/>
      </c>
      <c r="R398" s="25" t="str">
        <f aca="false">IF(N398="","",IF(C398="Sell",N398,L398-N398))</f>
        <v/>
      </c>
      <c r="S398" s="20"/>
      <c r="T398" s="24"/>
      <c r="U398" s="20"/>
      <c r="V398" s="21"/>
      <c r="W398" s="20"/>
      <c r="X398" s="26" t="str">
        <f aca="false">IF(OR(T398="",U398="SKIP"),"",IF(C398="Sell",(N398-T398),(T398-N398))*Mult*O398)</f>
        <v/>
      </c>
      <c r="Y398" s="26" t="str">
        <f aca="false">IF(X398="","",Legs*O398*IF(B398="SPX",CommSPX,CommSPY))</f>
        <v/>
      </c>
      <c r="Z398" s="26" t="str">
        <f aca="false">IF(X398="","",X398-Y398)</f>
        <v/>
      </c>
      <c r="AA398" s="27" t="str">
        <f aca="false">IF(OR(Z398="",Q398=0),"",Z398/(Q398*Mult*O398))</f>
        <v/>
      </c>
      <c r="AB398" s="20"/>
    </row>
    <row r="399" customFormat="false" ht="15" hidden="false" customHeight="false" outlineLevel="0" collapsed="false">
      <c r="A399" s="19"/>
      <c r="B399" s="20"/>
      <c r="C399" s="20"/>
      <c r="D399" s="19"/>
      <c r="E399" s="20"/>
      <c r="F399" s="21"/>
      <c r="G399" s="22"/>
      <c r="H399" s="22"/>
      <c r="I399" s="21"/>
      <c r="J399" s="21"/>
      <c r="K399" s="21"/>
      <c r="L399" s="23" t="str">
        <f aca="false">IF(I399="","",MIN(I399-J399,K399-I399))</f>
        <v/>
      </c>
      <c r="M399" s="22"/>
      <c r="N399" s="24"/>
      <c r="O399" s="20"/>
      <c r="P399" s="25" t="str">
        <f aca="false">IF(N399="","",IF(C399="Sell",N399*(1-TargetPct),N399*(1+TargetPct)))</f>
        <v/>
      </c>
      <c r="Q399" s="25" t="str">
        <f aca="false">IF(N399="","",IF(C399="Sell",L399-N399,N399))</f>
        <v/>
      </c>
      <c r="R399" s="25" t="str">
        <f aca="false">IF(N399="","",IF(C399="Sell",N399,L399-N399))</f>
        <v/>
      </c>
      <c r="S399" s="20"/>
      <c r="T399" s="24"/>
      <c r="U399" s="20"/>
      <c r="V399" s="21"/>
      <c r="W399" s="20"/>
      <c r="X399" s="26" t="str">
        <f aca="false">IF(OR(T399="",U399="SKIP"),"",IF(C399="Sell",(N399-T399),(T399-N399))*Mult*O399)</f>
        <v/>
      </c>
      <c r="Y399" s="26" t="str">
        <f aca="false">IF(X399="","",Legs*O399*IF(B399="SPX",CommSPX,CommSPY))</f>
        <v/>
      </c>
      <c r="Z399" s="26" t="str">
        <f aca="false">IF(X399="","",X399-Y399)</f>
        <v/>
      </c>
      <c r="AA399" s="27" t="str">
        <f aca="false">IF(OR(Z399="",Q399=0),"",Z399/(Q399*Mult*O399))</f>
        <v/>
      </c>
      <c r="AB399" s="20"/>
    </row>
    <row r="400" customFormat="false" ht="15" hidden="false" customHeight="false" outlineLevel="0" collapsed="false">
      <c r="A400" s="19"/>
      <c r="B400" s="20"/>
      <c r="C400" s="20"/>
      <c r="D400" s="19"/>
      <c r="E400" s="20"/>
      <c r="F400" s="21"/>
      <c r="G400" s="22"/>
      <c r="H400" s="22"/>
      <c r="I400" s="21"/>
      <c r="J400" s="21"/>
      <c r="K400" s="21"/>
      <c r="L400" s="23" t="str">
        <f aca="false">IF(I400="","",MIN(I400-J400,K400-I400))</f>
        <v/>
      </c>
      <c r="M400" s="22"/>
      <c r="N400" s="24"/>
      <c r="O400" s="20"/>
      <c r="P400" s="25" t="str">
        <f aca="false">IF(N400="","",IF(C400="Sell",N400*(1-TargetPct),N400*(1+TargetPct)))</f>
        <v/>
      </c>
      <c r="Q400" s="25" t="str">
        <f aca="false">IF(N400="","",IF(C400="Sell",L400-N400,N400))</f>
        <v/>
      </c>
      <c r="R400" s="25" t="str">
        <f aca="false">IF(N400="","",IF(C400="Sell",N400,L400-N400))</f>
        <v/>
      </c>
      <c r="S400" s="20"/>
      <c r="T400" s="24"/>
      <c r="U400" s="20"/>
      <c r="V400" s="21"/>
      <c r="W400" s="20"/>
      <c r="X400" s="26" t="str">
        <f aca="false">IF(OR(T400="",U400="SKIP"),"",IF(C400="Sell",(N400-T400),(T400-N400))*Mult*O400)</f>
        <v/>
      </c>
      <c r="Y400" s="26" t="str">
        <f aca="false">IF(X400="","",Legs*O400*IF(B400="SPX",CommSPX,CommSPY))</f>
        <v/>
      </c>
      <c r="Z400" s="26" t="str">
        <f aca="false">IF(X400="","",X400-Y400)</f>
        <v/>
      </c>
      <c r="AA400" s="27" t="str">
        <f aca="false">IF(OR(Z400="",Q400=0),"",Z400/(Q400*Mult*O400))</f>
        <v/>
      </c>
      <c r="AB400" s="20"/>
    </row>
    <row r="401" customFormat="false" ht="15" hidden="false" customHeight="false" outlineLevel="0" collapsed="false">
      <c r="A401" s="19"/>
      <c r="B401" s="20"/>
      <c r="C401" s="20"/>
      <c r="D401" s="19"/>
      <c r="E401" s="20"/>
      <c r="F401" s="21"/>
      <c r="G401" s="22"/>
      <c r="H401" s="22"/>
      <c r="I401" s="21"/>
      <c r="J401" s="21"/>
      <c r="K401" s="21"/>
      <c r="L401" s="23" t="str">
        <f aca="false">IF(I401="","",MIN(I401-J401,K401-I401))</f>
        <v/>
      </c>
      <c r="M401" s="22"/>
      <c r="N401" s="24"/>
      <c r="O401" s="20"/>
      <c r="P401" s="25" t="str">
        <f aca="false">IF(N401="","",IF(C401="Sell",N401*(1-TargetPct),N401*(1+TargetPct)))</f>
        <v/>
      </c>
      <c r="Q401" s="25" t="str">
        <f aca="false">IF(N401="","",IF(C401="Sell",L401-N401,N401))</f>
        <v/>
      </c>
      <c r="R401" s="25" t="str">
        <f aca="false">IF(N401="","",IF(C401="Sell",N401,L401-N401))</f>
        <v/>
      </c>
      <c r="S401" s="20"/>
      <c r="T401" s="24"/>
      <c r="U401" s="20"/>
      <c r="V401" s="21"/>
      <c r="W401" s="20"/>
      <c r="X401" s="26" t="str">
        <f aca="false">IF(OR(T401="",U401="SKIP"),"",IF(C401="Sell",(N401-T401),(T401-N401))*Mult*O401)</f>
        <v/>
      </c>
      <c r="Y401" s="26" t="str">
        <f aca="false">IF(X401="","",Legs*O401*IF(B401="SPX",CommSPX,CommSPY))</f>
        <v/>
      </c>
      <c r="Z401" s="26" t="str">
        <f aca="false">IF(X401="","",X401-Y401)</f>
        <v/>
      </c>
      <c r="AA401" s="27" t="str">
        <f aca="false">IF(OR(Z401="",Q401=0),"",Z401/(Q401*Mult*O401))</f>
        <v/>
      </c>
      <c r="AB401" s="20"/>
    </row>
  </sheetData>
  <dataValidations count="4">
    <dataValidation allowBlank="true" errorStyle="stop" operator="between" showDropDown="false" showErrorMessage="false" showInputMessage="false" sqref="B2:B401" type="list">
      <formula1>"SPY,SPX"</formula1>
      <formula2>0</formula2>
    </dataValidation>
    <dataValidation allowBlank="true" errorStyle="stop" operator="between" showDropDown="false" showErrorMessage="false" showInputMessage="false" sqref="C2:C401" type="list">
      <formula1>"Sell,Buy"</formula1>
      <formula2>0</formula2>
    </dataValidation>
    <dataValidation allowBlank="true" errorStyle="stop" operator="between" showDropDown="false" showErrorMessage="false" showInputMessage="false" sqref="U2:U401" type="list">
      <formula1>"GTC,3:55 MKT,MANUAL,SKIP"</formula1>
      <formula2>0</formula2>
    </dataValidation>
    <dataValidation allowBlank="true" errorStyle="stop" operator="between" showDropDown="false" showErrorMessage="false" showInputMessage="false" sqref="W2:W401" type="list">
      <formula1>"Y,N"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8"/>
    <col collapsed="false" customWidth="true" hidden="false" outlineLevel="0" max="6" min="2" style="0" width="14"/>
  </cols>
  <sheetData>
    <row r="1" customFormat="false" ht="15" hidden="false" customHeight="false" outlineLevel="0" collapsed="false">
      <c r="A1" s="28" t="s">
        <v>76</v>
      </c>
    </row>
    <row r="3" customFormat="false" ht="15" hidden="false" customHeight="false" outlineLevel="0" collapsed="false">
      <c r="A3" s="29" t="s">
        <v>77</v>
      </c>
      <c r="B3" s="30" t="s">
        <v>78</v>
      </c>
      <c r="C3" s="30" t="s">
        <v>79</v>
      </c>
      <c r="D3" s="30" t="s">
        <v>80</v>
      </c>
      <c r="E3" s="30" t="s">
        <v>81</v>
      </c>
      <c r="F3" s="30" t="s">
        <v>82</v>
      </c>
    </row>
    <row r="4" customFormat="false" ht="15" hidden="false" customHeight="false" outlineLevel="0" collapsed="false">
      <c r="A4" s="5" t="s">
        <v>83</v>
      </c>
      <c r="B4" s="31" t="n">
        <f aca="false">COUNTIFS('Trade Log'!$B$2:$B$401,"SPY",'Trade Log'!$C$2:$C$401,"Sell",'Trade Log'!$Z$2:$Z$401,"&lt;&gt;")-COUNTIFS('Trade Log'!$B$2:$B$401,"SPY",'Trade Log'!$C$2:$C$401,"Sell",'Trade Log'!$U$2:$U$401,"SKIP")</f>
        <v>1</v>
      </c>
      <c r="C4" s="31" t="n">
        <f aca="false">COUNTIFS('Trade Log'!$B$2:$B$401,"SPY",'Trade Log'!$C$2:$C$401,"Buy",'Trade Log'!$Z$2:$Z$401,"&lt;&gt;")-COUNTIFS('Trade Log'!$B$2:$B$401,"SPY",'Trade Log'!$C$2:$C$401,"Buy",'Trade Log'!$U$2:$U$401,"SKIP")</f>
        <v>0</v>
      </c>
      <c r="D4" s="31" t="n">
        <f aca="false">COUNTIFS('Trade Log'!$B$2:$B$401,"SPX",'Trade Log'!$C$2:$C$401,"Sell",'Trade Log'!$Z$2:$Z$401,"&lt;&gt;")-COUNTIFS('Trade Log'!$B$2:$B$401,"SPX",'Trade Log'!$C$2:$C$401,"Sell",'Trade Log'!$U$2:$U$401,"SKIP")</f>
        <v>0</v>
      </c>
      <c r="E4" s="31" t="n">
        <f aca="false">COUNTIFS('Trade Log'!$B$2:$B$401,"SPX",'Trade Log'!$C$2:$C$401,"Buy",'Trade Log'!$Z$2:$Z$401,"&lt;&gt;")-COUNTIFS('Trade Log'!$B$2:$B$401,"SPX",'Trade Log'!$C$2:$C$401,"Buy",'Trade Log'!$U$2:$U$401,"SKIP")</f>
        <v>0</v>
      </c>
      <c r="F4" s="31" t="n">
        <f aca="false">SUM(B4:E4)</f>
        <v>1</v>
      </c>
    </row>
    <row r="5" customFormat="false" ht="15" hidden="false" customHeight="false" outlineLevel="0" collapsed="false">
      <c r="A5" s="5" t="s">
        <v>84</v>
      </c>
      <c r="B5" s="31" t="n">
        <f aca="false">COUNTIFS('Trade Log'!$B$2:$B$401,"SPY",'Trade Log'!$C$2:$C$401,"Sell",'Trade Log'!$Z$2:$Z$401,"&gt;0")</f>
        <v>1</v>
      </c>
      <c r="C5" s="31" t="n">
        <f aca="false">COUNTIFS('Trade Log'!$B$2:$B$401,"SPY",'Trade Log'!$C$2:$C$401,"Buy",'Trade Log'!$Z$2:$Z$401,"&gt;0")</f>
        <v>0</v>
      </c>
      <c r="D5" s="31" t="n">
        <f aca="false">COUNTIFS('Trade Log'!$B$2:$B$401,"SPX",'Trade Log'!$C$2:$C$401,"Sell",'Trade Log'!$Z$2:$Z$401,"&gt;0")</f>
        <v>0</v>
      </c>
      <c r="E5" s="31" t="n">
        <f aca="false">COUNTIFS('Trade Log'!$B$2:$B$401,"SPX",'Trade Log'!$C$2:$C$401,"Buy",'Trade Log'!$Z$2:$Z$401,"&gt;0")</f>
        <v>0</v>
      </c>
      <c r="F5" s="31" t="n">
        <f aca="false">SUM(B5:E5)</f>
        <v>1</v>
      </c>
    </row>
    <row r="6" customFormat="false" ht="15" hidden="false" customHeight="false" outlineLevel="0" collapsed="false">
      <c r="A6" s="5" t="s">
        <v>85</v>
      </c>
      <c r="B6" s="31" t="n">
        <f aca="false">COUNTIFS('Trade Log'!$B$2:$B$401,"SPY",'Trade Log'!$C$2:$C$401,"Sell",'Trade Log'!$Z$2:$Z$401,"&lt;=0",'Trade Log'!$Z$2:$Z$401,"&lt;&gt;")</f>
        <v>0</v>
      </c>
      <c r="C6" s="31" t="n">
        <f aca="false">COUNTIFS('Trade Log'!$B$2:$B$401,"SPY",'Trade Log'!$C$2:$C$401,"Buy",'Trade Log'!$Z$2:$Z$401,"&lt;=0",'Trade Log'!$Z$2:$Z$401,"&lt;&gt;")</f>
        <v>0</v>
      </c>
      <c r="D6" s="31" t="n">
        <f aca="false">COUNTIFS('Trade Log'!$B$2:$B$401,"SPX",'Trade Log'!$C$2:$C$401,"Sell",'Trade Log'!$Z$2:$Z$401,"&lt;=0",'Trade Log'!$Z$2:$Z$401,"&lt;&gt;")</f>
        <v>0</v>
      </c>
      <c r="E6" s="31" t="n">
        <f aca="false">COUNTIFS('Trade Log'!$B$2:$B$401,"SPX",'Trade Log'!$C$2:$C$401,"Buy",'Trade Log'!$Z$2:$Z$401,"&lt;=0",'Trade Log'!$Z$2:$Z$401,"&lt;&gt;")</f>
        <v>0</v>
      </c>
      <c r="F6" s="31" t="n">
        <f aca="false">SUM(B6:E6)</f>
        <v>0</v>
      </c>
    </row>
    <row r="7" customFormat="false" ht="15" hidden="false" customHeight="false" outlineLevel="0" collapsed="false">
      <c r="A7" s="5" t="s">
        <v>86</v>
      </c>
      <c r="B7" s="27" t="n">
        <f aca="false">IF(B4=0,"",B5/B4)</f>
        <v>1</v>
      </c>
      <c r="C7" s="27" t="str">
        <f aca="false">IF(C4=0,"",C5/C4)</f>
        <v/>
      </c>
      <c r="D7" s="27" t="str">
        <f aca="false">IF(D4=0,"",D5/D4)</f>
        <v/>
      </c>
      <c r="E7" s="27" t="str">
        <f aca="false">IF(E4=0,"",E5/E4)</f>
        <v/>
      </c>
      <c r="F7" s="27" t="n">
        <f aca="false">IF(F4=0,"",F5/F4)</f>
        <v>1</v>
      </c>
    </row>
    <row r="8" customFormat="false" ht="15" hidden="false" customHeight="false" outlineLevel="0" collapsed="false">
      <c r="A8" s="5" t="s">
        <v>87</v>
      </c>
      <c r="B8" s="26" t="n">
        <f aca="false">SUMIFS('Trade Log'!$X$2:$X$401,'Trade Log'!$B$2:$B$401,"SPY",'Trade Log'!$C$2:$C$401,"Sell")</f>
        <v>105</v>
      </c>
      <c r="C8" s="26" t="n">
        <f aca="false">SUMIFS('Trade Log'!$X$2:$X$401,'Trade Log'!$B$2:$B$401,"SPY",'Trade Log'!$C$2:$C$401,"Buy")</f>
        <v>0</v>
      </c>
      <c r="D8" s="26" t="n">
        <f aca="false">SUMIFS('Trade Log'!$X$2:$X$401,'Trade Log'!$B$2:$B$401,"SPX",'Trade Log'!$C$2:$C$401,"Sell")</f>
        <v>0</v>
      </c>
      <c r="E8" s="26" t="n">
        <f aca="false">SUMIFS('Trade Log'!$X$2:$X$401,'Trade Log'!$B$2:$B$401,"SPX",'Trade Log'!$C$2:$C$401,"Buy")</f>
        <v>0</v>
      </c>
      <c r="F8" s="26" t="n">
        <f aca="false">SUM(B8:E8)</f>
        <v>105</v>
      </c>
    </row>
    <row r="9" customFormat="false" ht="15" hidden="false" customHeight="false" outlineLevel="0" collapsed="false">
      <c r="A9" s="5" t="s">
        <v>88</v>
      </c>
      <c r="B9" s="26" t="n">
        <f aca="false">SUMIFS('Trade Log'!$Y$2:$Y$401,'Trade Log'!$B$2:$B$401,"SPY",'Trade Log'!$C$2:$C$401,"Sell")</f>
        <v>5.2</v>
      </c>
      <c r="C9" s="26" t="n">
        <f aca="false">SUMIFS('Trade Log'!$Y$2:$Y$401,'Trade Log'!$B$2:$B$401,"SPY",'Trade Log'!$C$2:$C$401,"Buy")</f>
        <v>0</v>
      </c>
      <c r="D9" s="26" t="n">
        <f aca="false">SUMIFS('Trade Log'!$Y$2:$Y$401,'Trade Log'!$B$2:$B$401,"SPX",'Trade Log'!$C$2:$C$401,"Sell")</f>
        <v>0</v>
      </c>
      <c r="E9" s="26" t="n">
        <f aca="false">SUMIFS('Trade Log'!$Y$2:$Y$401,'Trade Log'!$B$2:$B$401,"SPX",'Trade Log'!$C$2:$C$401,"Buy")</f>
        <v>0</v>
      </c>
      <c r="F9" s="26" t="n">
        <f aca="false">SUM(B9:E9)</f>
        <v>5.2</v>
      </c>
    </row>
    <row r="10" customFormat="false" ht="15" hidden="false" customHeight="false" outlineLevel="0" collapsed="false">
      <c r="A10" s="5" t="s">
        <v>89</v>
      </c>
      <c r="B10" s="26" t="n">
        <f aca="false">SUMIFS('Trade Log'!$Z$2:$Z$401,'Trade Log'!$B$2:$B$401,"SPY",'Trade Log'!$C$2:$C$401,"Sell")</f>
        <v>99.8</v>
      </c>
      <c r="C10" s="26" t="n">
        <f aca="false">SUMIFS('Trade Log'!$Z$2:$Z$401,'Trade Log'!$B$2:$B$401,"SPY",'Trade Log'!$C$2:$C$401,"Buy")</f>
        <v>0</v>
      </c>
      <c r="D10" s="26" t="n">
        <f aca="false">SUMIFS('Trade Log'!$Z$2:$Z$401,'Trade Log'!$B$2:$B$401,"SPX",'Trade Log'!$C$2:$C$401,"Sell")</f>
        <v>0</v>
      </c>
      <c r="E10" s="26" t="n">
        <f aca="false">SUMIFS('Trade Log'!$Z$2:$Z$401,'Trade Log'!$B$2:$B$401,"SPX",'Trade Log'!$C$2:$C$401,"Buy")</f>
        <v>0</v>
      </c>
      <c r="F10" s="26" t="n">
        <f aca="false">SUM(B10:E10)</f>
        <v>99.8</v>
      </c>
    </row>
    <row r="11" customFormat="false" ht="15" hidden="false" customHeight="false" outlineLevel="0" collapsed="false">
      <c r="A11" s="5" t="s">
        <v>90</v>
      </c>
      <c r="B11" s="26" t="n">
        <f aca="false">IF(B4=0,"",B10/B4)</f>
        <v>99.8</v>
      </c>
      <c r="C11" s="26" t="str">
        <f aca="false">IF(C4=0,"",C10/C4)</f>
        <v/>
      </c>
      <c r="D11" s="26" t="str">
        <f aca="false">IF(D4=0,"",D10/D4)</f>
        <v/>
      </c>
      <c r="E11" s="26" t="str">
        <f aca="false">IF(E4=0,"",E10/E4)</f>
        <v/>
      </c>
      <c r="F11" s="26" t="n">
        <f aca="false">IF(F4=0,"",F10/F4)</f>
        <v>99.8</v>
      </c>
    </row>
    <row r="12" customFormat="false" ht="15" hidden="false" customHeight="false" outlineLevel="0" collapsed="false">
      <c r="A12" s="5" t="s">
        <v>91</v>
      </c>
      <c r="B12" s="26" t="n">
        <f aca="false">IF(B5=0,"",SUMIFS('Trade Log'!$Z$2:$Z$401,'Trade Log'!$B$2:$B$401,"SPY",'Trade Log'!$C$2:$C$401,"Sell",'Trade Log'!$Z$2:$Z$401,"&gt;0")/B5)</f>
        <v>99.8</v>
      </c>
      <c r="C12" s="26" t="str">
        <f aca="false">IF(C5=0,"",SUMIFS('Trade Log'!$Z$2:$Z$401,'Trade Log'!$B$2:$B$401,"SPY",'Trade Log'!$C$2:$C$401,"Buy",'Trade Log'!$Z$2:$Z$401,"&gt;0")/C5)</f>
        <v/>
      </c>
      <c r="D12" s="26" t="str">
        <f aca="false">IF(D5=0,"",SUMIFS('Trade Log'!$Z$2:$Z$401,'Trade Log'!$B$2:$B$401,"SPX",'Trade Log'!$C$2:$C$401,"Sell",'Trade Log'!$Z$2:$Z$401,"&gt;0")/D5)</f>
        <v/>
      </c>
      <c r="E12" s="26" t="str">
        <f aca="false">IF(E5=0,"",SUMIFS('Trade Log'!$Z$2:$Z$401,'Trade Log'!$B$2:$B$401,"SPX",'Trade Log'!$C$2:$C$401,"Buy",'Trade Log'!$Z$2:$Z$401,"&gt;0")/E5)</f>
        <v/>
      </c>
      <c r="F12" s="26" t="n">
        <f aca="false">IF(F5=0,"",SUMIFS('Trade Log'!$Z$2:$Z$401,'Trade Log'!$Z$2:$Z$401,"&gt;0")/F5)</f>
        <v>99.8</v>
      </c>
    </row>
    <row r="13" customFormat="false" ht="15" hidden="false" customHeight="false" outlineLevel="0" collapsed="false">
      <c r="A13" s="5" t="s">
        <v>92</v>
      </c>
      <c r="B13" s="26" t="str">
        <f aca="false">IF(B6=0,"",SUMIFS('Trade Log'!$Z$2:$Z$401,'Trade Log'!$B$2:$B$401,"SPY",'Trade Log'!$C$2:$C$401,"Sell",'Trade Log'!$Z$2:$Z$401,"&lt;=0")/B6)</f>
        <v/>
      </c>
      <c r="C13" s="26" t="str">
        <f aca="false">IF(C6=0,"",SUMIFS('Trade Log'!$Z$2:$Z$401,'Trade Log'!$B$2:$B$401,"SPY",'Trade Log'!$C$2:$C$401,"Buy",'Trade Log'!$Z$2:$Z$401,"&lt;=0")/C6)</f>
        <v/>
      </c>
      <c r="D13" s="26" t="str">
        <f aca="false">IF(D6=0,"",SUMIFS('Trade Log'!$Z$2:$Z$401,'Trade Log'!$B$2:$B$401,"SPX",'Trade Log'!$C$2:$C$401,"Sell",'Trade Log'!$Z$2:$Z$401,"&lt;=0")/D6)</f>
        <v/>
      </c>
      <c r="E13" s="26" t="str">
        <f aca="false">IF(E6=0,"",SUMIFS('Trade Log'!$Z$2:$Z$401,'Trade Log'!$B$2:$B$401,"SPX",'Trade Log'!$C$2:$C$401,"Buy",'Trade Log'!$Z$2:$Z$401,"&lt;=0")/E6)</f>
        <v/>
      </c>
      <c r="F13" s="26" t="str">
        <f aca="false">IF(F6=0,"",SUMIFS('Trade Log'!$Z$2:$Z$401,'Trade Log'!$Z$2:$Z$401,"&lt;=0")/F6)</f>
        <v/>
      </c>
    </row>
    <row r="14" customFormat="false" ht="15" hidden="false" customHeight="false" outlineLevel="0" collapsed="false">
      <c r="A14" s="5" t="s">
        <v>93</v>
      </c>
      <c r="B14" s="32" t="str">
        <f aca="false">IF(SUMIFS('Trade Log'!$Z$2:$Z$401,'Trade Log'!$B$2:$B$401,"SPY",'Trade Log'!$C$2:$C$401,"Sell",'Trade Log'!$Z$2:$Z$401,"&lt;=0")=0,"",SUMIFS('Trade Log'!$Z$2:$Z$401,'Trade Log'!$B$2:$B$401,"SPY",'Trade Log'!$C$2:$C$401,"Sell",'Trade Log'!$Z$2:$Z$401,"&gt;0")/-SUMIFS('Trade Log'!$Z$2:$Z$401,'Trade Log'!$B$2:$B$401,"SPY",'Trade Log'!$C$2:$C$401,"Sell",'Trade Log'!$Z$2:$Z$401,"&lt;=0"))</f>
        <v/>
      </c>
      <c r="C14" s="32" t="str">
        <f aca="false">IF(SUMIFS('Trade Log'!$Z$2:$Z$401,'Trade Log'!$B$2:$B$401,"SPY",'Trade Log'!$C$2:$C$401,"Buy",'Trade Log'!$Z$2:$Z$401,"&lt;=0")=0,"",SUMIFS('Trade Log'!$Z$2:$Z$401,'Trade Log'!$B$2:$B$401,"SPY",'Trade Log'!$C$2:$C$401,"Buy",'Trade Log'!$Z$2:$Z$401,"&gt;0")/-SUMIFS('Trade Log'!$Z$2:$Z$401,'Trade Log'!$B$2:$B$401,"SPY",'Trade Log'!$C$2:$C$401,"Buy",'Trade Log'!$Z$2:$Z$401,"&lt;=0"))</f>
        <v/>
      </c>
      <c r="D14" s="32" t="str">
        <f aca="false">IF(SUMIFS('Trade Log'!$Z$2:$Z$401,'Trade Log'!$B$2:$B$401,"SPX",'Trade Log'!$C$2:$C$401,"Sell",'Trade Log'!$Z$2:$Z$401,"&lt;=0")=0,"",SUMIFS('Trade Log'!$Z$2:$Z$401,'Trade Log'!$B$2:$B$401,"SPX",'Trade Log'!$C$2:$C$401,"Sell",'Trade Log'!$Z$2:$Z$401,"&gt;0")/-SUMIFS('Trade Log'!$Z$2:$Z$401,'Trade Log'!$B$2:$B$401,"SPX",'Trade Log'!$C$2:$C$401,"Sell",'Trade Log'!$Z$2:$Z$401,"&lt;=0"))</f>
        <v/>
      </c>
      <c r="E14" s="32" t="str">
        <f aca="false">IF(SUMIFS('Trade Log'!$Z$2:$Z$401,'Trade Log'!$B$2:$B$401,"SPX",'Trade Log'!$C$2:$C$401,"Buy",'Trade Log'!$Z$2:$Z$401,"&lt;=0")=0,"",SUMIFS('Trade Log'!$Z$2:$Z$401,'Trade Log'!$B$2:$B$401,"SPX",'Trade Log'!$C$2:$C$401,"Buy",'Trade Log'!$Z$2:$Z$401,"&gt;0")/-SUMIFS('Trade Log'!$Z$2:$Z$401,'Trade Log'!$B$2:$B$401,"SPX",'Trade Log'!$C$2:$C$401,"Buy",'Trade Log'!$Z$2:$Z$401,"&lt;=0"))</f>
        <v/>
      </c>
      <c r="F14" s="32" t="str">
        <f aca="false">IF(SUMIFS('Trade Log'!$Z$2:$Z$401,'Trade Log'!$Z$2:$Z$401,"&lt;=0")=0,"",SUMIFS('Trade Log'!$Z$2:$Z$401,'Trade Log'!$Z$2:$Z$401,"&gt;0")/-SUMIFS('Trade Log'!$Z$2:$Z$401,'Trade Log'!$Z$2:$Z$401,"&lt;=0"))</f>
        <v/>
      </c>
    </row>
    <row r="15" customFormat="false" ht="15" hidden="false" customHeight="false" outlineLevel="0" collapsed="false">
      <c r="A15" s="5" t="s">
        <v>94</v>
      </c>
      <c r="B15" s="26" t="str">
        <f aca="false">IF(B6=0,"",_xlfn.MINIFS('Trade Log'!$Z$2:$Z$401,'Trade Log'!$B$2:$B$401,"SPY",'Trade Log'!$C$2:$C$401,"Sell"))</f>
        <v/>
      </c>
      <c r="C15" s="26" t="str">
        <f aca="false">IF(C6=0,"",_xlfn.MINIFS('Trade Log'!$Z$2:$Z$401,'Trade Log'!$B$2:$B$401,"SPY",'Trade Log'!$C$2:$C$401,"Buy"))</f>
        <v/>
      </c>
      <c r="D15" s="26" t="str">
        <f aca="false">IF(D6=0,"",_xlfn.MINIFS('Trade Log'!$Z$2:$Z$401,'Trade Log'!$B$2:$B$401,"SPX",'Trade Log'!$C$2:$C$401,"Sell"))</f>
        <v/>
      </c>
      <c r="E15" s="26" t="str">
        <f aca="false">IF(E6=0,"",_xlfn.MINIFS('Trade Log'!$Z$2:$Z$401,'Trade Log'!$B$2:$B$401,"SPX",'Trade Log'!$C$2:$C$401,"Buy"))</f>
        <v/>
      </c>
      <c r="F15" s="26" t="str">
        <f aca="false">IF(F6=0,"",MIN(B15:E15))</f>
        <v/>
      </c>
    </row>
    <row r="16" customFormat="false" ht="15" hidden="false" customHeight="false" outlineLevel="0" collapsed="false">
      <c r="A16" s="5" t="s">
        <v>95</v>
      </c>
      <c r="B16" s="27" t="n">
        <f aca="false">IF(B4=0,"",COUNTIFS('Trade Log'!$B$2:$B$401,"SPY",'Trade Log'!$C$2:$C$401,"Sell",'Trade Log'!$W$2:$W$401,"Y")/B4)</f>
        <v>0</v>
      </c>
      <c r="C16" s="27" t="str">
        <f aca="false">IF(C4=0,"",COUNTIFS('Trade Log'!$B$2:$B$401,"SPY",'Trade Log'!$C$2:$C$401,"Buy",'Trade Log'!$W$2:$W$401,"Y")/C4)</f>
        <v/>
      </c>
      <c r="D16" s="27" t="str">
        <f aca="false">IF(D4=0,"",COUNTIFS('Trade Log'!$B$2:$B$401,"SPX",'Trade Log'!$C$2:$C$401,"Sell",'Trade Log'!$W$2:$W$401,"Y")/D4)</f>
        <v/>
      </c>
      <c r="E16" s="27" t="str">
        <f aca="false">IF(E4=0,"",COUNTIFS('Trade Log'!$B$2:$B$401,"SPX",'Trade Log'!$C$2:$C$401,"Buy",'Trade Log'!$W$2:$W$401,"Y")/E4)</f>
        <v/>
      </c>
      <c r="F16" s="27" t="n">
        <f aca="false">IF(F4=0,"",COUNTIFS('Trade Log'!$W$2:$W$401,"Y",'Trade Log'!$Z$2:$Z$401,"&lt;&gt;")/F4)</f>
        <v>0</v>
      </c>
    </row>
    <row r="17" customFormat="false" ht="15" hidden="false" customHeight="false" outlineLevel="0" collapsed="false">
      <c r="A17" s="5" t="s">
        <v>96</v>
      </c>
      <c r="B17" s="27" t="n">
        <f aca="false">IF(B4=0,"",COUNTIFS('Trade Log'!$B$2:$B$401,"SPY",'Trade Log'!$C$2:$C$401,"Sell",'Trade Log'!$U$2:$U$401,"GTC")/B4)</f>
        <v>1</v>
      </c>
      <c r="C17" s="27" t="str">
        <f aca="false">IF(C4=0,"",COUNTIFS('Trade Log'!$B$2:$B$401,"SPY",'Trade Log'!$C$2:$C$401,"Buy",'Trade Log'!$U$2:$U$401,"GTC")/C4)</f>
        <v/>
      </c>
      <c r="D17" s="27" t="str">
        <f aca="false">IF(D4=0,"",COUNTIFS('Trade Log'!$B$2:$B$401,"SPX",'Trade Log'!$C$2:$C$401,"Sell",'Trade Log'!$U$2:$U$401,"GTC")/D4)</f>
        <v/>
      </c>
      <c r="E17" s="27" t="str">
        <f aca="false">IF(E4=0,"",COUNTIFS('Trade Log'!$B$2:$B$401,"SPX",'Trade Log'!$C$2:$C$401,"Buy",'Trade Log'!$U$2:$U$401,"GTC")/E4)</f>
        <v/>
      </c>
      <c r="F17" s="27" t="n">
        <f aca="false">IF(F4=0,"",COUNTIFS('Trade Log'!$U$2:$U$401,"GTC")/F4)</f>
        <v>1</v>
      </c>
    </row>
    <row r="18" customFormat="false" ht="15" hidden="false" customHeight="false" outlineLevel="0" collapsed="false">
      <c r="A18" s="5" t="s">
        <v>97</v>
      </c>
      <c r="B18" s="31" t="str">
        <f aca="false">IF(B4&gt;=Gate,"YES","NO ("&amp;B4&amp;"/"&amp;Gate&amp;")")</f>
        <v>NO (1/20)</v>
      </c>
      <c r="C18" s="31" t="str">
        <f aca="false">IF(C4&gt;=Gate,"YES","NO ("&amp;C4&amp;"/"&amp;Gate&amp;")")</f>
        <v>NO (0/20)</v>
      </c>
      <c r="D18" s="31" t="str">
        <f aca="false">IF(D4&gt;=Gate,"YES","NO ("&amp;D4&amp;"/"&amp;Gate&amp;")")</f>
        <v>NO (0/20)</v>
      </c>
      <c r="E18" s="31" t="str">
        <f aca="false">IF(E4&gt;=Gate,"YES","NO ("&amp;E4&amp;"/"&amp;Gate&amp;")")</f>
        <v>NO (0/20)</v>
      </c>
      <c r="F18" s="31" t="str">
        <f aca="false">"pooled — do not judge"</f>
        <v>pooled — do not judge</v>
      </c>
    </row>
    <row r="21" customFormat="false" ht="15" hidden="false" customHeight="false" outlineLevel="0" collapsed="false">
      <c r="A21" s="33" t="s">
        <v>98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2026-09-11T18:42:47Z</dcterms:created>
  <dc:creator>openpyxl</dc:creator>
  <dc:description/>
  <dc:language>en-US</dc:language>
  <cp:lastModifiedBy/>
  <dcterms:modified xsi:type="dcterms:W3CDTF">2026-09-11T18:42:47Z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